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AWP" sheetId="1" r:id="rId1"/>
    <sheet name="AWP Atlas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<sst xmlns="http://schemas.openxmlformats.org/spreadsheetml/2006/main" count="226" uniqueCount="124">
  <si>
    <t>Organiser un Forum national tous les 2 ans des acteurs communautaires de lutte contre le paludisme 1per par assoc (305)+1pers par district (55)+1pers par DRS (13) +15pers au niveau central)</t>
  </si>
  <si>
    <t>3.1.5</t>
  </si>
  <si>
    <t>3.1.6</t>
  </si>
  <si>
    <t>3.1.7</t>
  </si>
  <si>
    <t>Doter 13 structures relais du PAMAC  d'ordinateurs  et d'imprimantes pour la gestion des données</t>
  </si>
  <si>
    <t xml:space="preserve">Organiser un atelier de concertation  au niveau district réunissant :associations, Districts sanitaire et structures relais (1 fois/ par an  pour 15 pers pour 1jour), </t>
  </si>
  <si>
    <t xml:space="preserve">Organiser un atelier de 2 jours pour 35 personnes afin de valider le module de formation des acteurs engagés dans la lutte contre le paludisme </t>
  </si>
  <si>
    <t>Former 1750 points focaux des associations au niveau des villages, 2jrs</t>
  </si>
  <si>
    <t>Former 915  animateurs communautaires en prévention CCC paludisme, (2jrs, 03 personnes par association)</t>
  </si>
  <si>
    <t>Réalisation de 2800 projections de film (2 projections de films par trimestre, 350 OBC) chaque année,</t>
  </si>
  <si>
    <t xml:space="preserve">Harmoniser les outils de collecte des données au niveau de toutes les structures impliquées dans le volet communautaire du programme (PNLP, DCCRO, Plan Burkina, Pamac etc) </t>
  </si>
  <si>
    <t>Faire un Audit  de la  qualité des données</t>
  </si>
  <si>
    <t>Objectifs/Domaines de prestation de services (DPS) Activités</t>
  </si>
  <si>
    <t>Infrastructure Equipement</t>
  </si>
  <si>
    <t>Distribuer les  moustiquaires et Sensibiliser  la population à l'utilisation de la moustiquaire (Communautaire, PAMAC)</t>
  </si>
  <si>
    <t>PR :   SP/CNLS-IST</t>
  </si>
  <si>
    <t xml:space="preserve">Reproduire les guides de formation des acteurs communautaires (1760 copies) </t>
  </si>
  <si>
    <t>TOTAL OBJECTIF 2</t>
  </si>
  <si>
    <t>TOTAL OBJECTIF 3</t>
  </si>
  <si>
    <t>TOTAL GENERAL</t>
  </si>
  <si>
    <t>SP-CNLS</t>
  </si>
  <si>
    <t>Coût total
EURO</t>
  </si>
  <si>
    <t>Composante/maladie R7 :PALUDISME</t>
  </si>
  <si>
    <t>Suivi - évaluation</t>
  </si>
  <si>
    <t>Type/Catégorie</t>
  </si>
  <si>
    <t>Coût unitaire 
EURO</t>
  </si>
  <si>
    <t xml:space="preserve">OBJECTIF 2 : </t>
  </si>
  <si>
    <t xml:space="preserve"> Amener au moins 90% des personnes exposées au paludisme, en particulier les femmes enceintes et les enfants de moins de 5 ans, à bénéficier de MII</t>
  </si>
  <si>
    <t>Prévention de paludisme par la distribution des MIIs</t>
  </si>
  <si>
    <t>2.1.7</t>
  </si>
  <si>
    <t>2.1.9</t>
  </si>
  <si>
    <t>2.1.10</t>
  </si>
  <si>
    <t xml:space="preserve">Total DPS 2.1 </t>
  </si>
  <si>
    <t>DPS 2.1:</t>
  </si>
  <si>
    <t xml:space="preserve">DPS 2.2: </t>
  </si>
  <si>
    <t>CCC Mass média</t>
  </si>
  <si>
    <t>SCOM</t>
  </si>
  <si>
    <t>Total DPS 2.2</t>
  </si>
  <si>
    <t xml:space="preserve"> Mener des activités communautaires de proximité en faveur de la CCC</t>
  </si>
  <si>
    <t>DPS 2.3 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</si>
  <si>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</si>
  <si>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</si>
  <si>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</si>
  <si>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</si>
  <si>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</si>
  <si>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</si>
  <si>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</si>
  <si>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</si>
  <si>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</si>
  <si>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</si>
  <si>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</si>
  <si>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</si>
  <si>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2.3.14</t>
  </si>
  <si>
    <t>Organiser un atelier de formation de formateurs régionaux  (5jrs) pour 39 membres de réseaux d'associations (An 1)</t>
  </si>
  <si>
    <t>Acheter 55 matériel audio visuel (Téléviseur+ magnétoscope+ lecteur DVD+ groupe électrogène+régulateur de tension+mégaphone) au profit de 1 association par district pour assurer les activités de projection de film</t>
  </si>
  <si>
    <t>Total DPS 2.3</t>
  </si>
  <si>
    <t xml:space="preserve">OBJECTIF 3 : </t>
  </si>
  <si>
    <t>Renforcer les capacités du PNLP</t>
  </si>
  <si>
    <t xml:space="preserve">DPS 3.1 </t>
  </si>
  <si>
    <t xml:space="preserve"> Contexte favorable : développement du partenariat et de la coordination (national, communautaire, public-privé)</t>
  </si>
  <si>
    <t>3.1.3</t>
  </si>
  <si>
    <t>Total DPS 3.1</t>
  </si>
  <si>
    <t xml:space="preserve">DPS 3.2 </t>
  </si>
  <si>
    <t>3.2.32</t>
  </si>
  <si>
    <t>Total DPS 3.2</t>
  </si>
  <si>
    <t>PNLP</t>
  </si>
  <si>
    <t>Université</t>
  </si>
  <si>
    <t>ONG</t>
  </si>
  <si>
    <t>N° Act</t>
  </si>
  <si>
    <t>Indicateurs / source de vérification</t>
  </si>
  <si>
    <t>Description de l'apport</t>
  </si>
  <si>
    <t xml:space="preserve">Unité de mesure </t>
  </si>
  <si>
    <t>Quantité
/unités</t>
  </si>
  <si>
    <t>Fréquence</t>
  </si>
  <si>
    <t>Budget année 1 par trimestre</t>
  </si>
  <si>
    <t>Budget année 2 par trimestre</t>
  </si>
  <si>
    <t>RESPONSABLE</t>
  </si>
  <si>
    <t>PARTENAIRES</t>
  </si>
  <si>
    <t>Trimestre 1</t>
  </si>
  <si>
    <t>Trimestre 2</t>
  </si>
  <si>
    <t>Trimestre 3</t>
  </si>
  <si>
    <t>Trimestre 4</t>
  </si>
  <si>
    <t>Total Année 1</t>
  </si>
  <si>
    <t>Total Année 2</t>
  </si>
  <si>
    <t>Nbre</t>
  </si>
  <si>
    <t>montant</t>
  </si>
  <si>
    <t>PAMAC</t>
  </si>
  <si>
    <t>Formation</t>
  </si>
  <si>
    <t>Assurer le suivi de l'utilisation des MII dans les menages, Superviser la distribution des moustiquaires</t>
  </si>
  <si>
    <t xml:space="preserve">Financer les micro plans de 305 associations pour mener des activités d'IEC/CCC palu (théatres forum, causeries débats, projection de films, ….)  </t>
  </si>
  <si>
    <t xml:space="preserve">Appuyer le fonctionnement de 13 structures relais au niveau régional pour assurer le suivi de proximité des activités communautaires au niveau district, </t>
  </si>
  <si>
    <t>Organiser une reunion  d'échanges au niveau national entre PAMAC/PNLP/Structures relais/résaux (1fois/semestre pour 30 personnes sur 2jrs)</t>
  </si>
  <si>
    <t>Recruter un Chargé de programme paludisme au PAMAC,</t>
  </si>
  <si>
    <t xml:space="preserve">Réaliser une  étude CAP sur les connaissances, attitudes et pratiques des populations par rapport au paludisme, </t>
  </si>
  <si>
    <t xml:space="preserve">Reproduire les modules de formation des acteurs communautaires (50 copies) </t>
  </si>
  <si>
    <t xml:space="preserve">Recruter deux consultants nationaux pendant 15jrs pour élaborer un module et un guide de formation au profit des associations engagés dans la lutte contre le paludisme </t>
  </si>
  <si>
    <t>Appui à la gestion du sous Récipiendaires  PAMAC</t>
  </si>
  <si>
    <t xml:space="preserve">Acheter 55 motos pour  les superviseurs des points focaux pour le suivi des acteurs </t>
  </si>
  <si>
    <t>Réaliser 2800 théatres forum (2 théatres forum par trimestre, 350 OBC) chaque année</t>
  </si>
  <si>
    <t>Infrastruture Equippement</t>
  </si>
  <si>
    <t>Assistance Technique</t>
  </si>
  <si>
    <t>Planification Administation</t>
  </si>
  <si>
    <t>Ressources Humaines</t>
  </si>
  <si>
    <t>Pays : BURKINA FASO</t>
  </si>
  <si>
    <t>Former 525  animateurs communautaires la 1ere année et 525 la deuxième année, soit au total 1050 pers en prévention CCC paludisme, 1j, An1-An2</t>
  </si>
  <si>
    <t>Former 1750 points focaux des associations a niveau des villages (875 l'an 1 et 875 l'an 2), 1j</t>
  </si>
  <si>
    <t>Réaliser 7000 causeries débats chaque année (5 causeries par trimestre, pour 350 OBC)  An2-An5</t>
  </si>
  <si>
    <t>Renforcement du PNLP</t>
  </si>
  <si>
    <t>TOTAL  ANNEES  1&amp;2</t>
  </si>
  <si>
    <t>N°</t>
  </si>
  <si>
    <t>Activités</t>
  </si>
  <si>
    <t>détails activités Atlas</t>
  </si>
  <si>
    <t>Codes atlas</t>
  </si>
  <si>
    <t>Proport°</t>
  </si>
  <si>
    <t xml:space="preserve"> Coût Total </t>
  </si>
  <si>
    <t>1. Prévention de paludisme par la distribution des MIIs</t>
  </si>
  <si>
    <t>2.  Mener des activités communautaires de proximité en faveur de la CCC</t>
  </si>
  <si>
    <t>DSA national</t>
  </si>
  <si>
    <t>Contractual Services-Companies</t>
  </si>
  <si>
    <t>Service contract</t>
  </si>
  <si>
    <t>3. Contexte favorable : développement du partenariat et de la coordination (national, communautaire, public-privé)</t>
  </si>
  <si>
    <t>4. Renforcer les capacités du PNLP</t>
  </si>
  <si>
    <t>TOTAL</t>
  </si>
  <si>
    <t>BUDGET PREVISIONNEL DE MISE EN ŒUVRE DU PROJET FONDS MONDIAL PALUDISME (2008)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</si>
</sst>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$-409]#,##0.00"/>
    <numFmt numFmtId="189" formatCode="&quot;Vrai&quot;;&quot;Vrai&quot;;&quot;Faux&quot;"/>
    <numFmt numFmtId="190" formatCode="&quot;Actif&quot;;&quot;Actif&quot;;&quot;Inactif&quot;"/>
    <numFmt numFmtId="191" formatCode="_-* #,##0.0\ _€_-;\-* #,##0.0\ _€_-;_-* &quot;-&quot;??\ _€_-;_-@_-"/>
    <numFmt numFmtId="192" formatCode="_-* #,##0\ _€_-;\-* #,##0\ _€_-;_-* &quot;-&quot;??\ _€_-;_-@_-"/>
    <numFmt numFmtId="193" formatCode="0.000"/>
    <numFmt numFmtId="194" formatCode="0.0"/>
    <numFmt numFmtId="195" formatCode="_-* #,##0\ _F_-;\-* #,##0\ _F_-;_-* &quot;-&quot;??\ _F_-;_-@_-"/>
    <numFmt numFmtId="196" formatCode="0.00000"/>
    <numFmt numFmtId="197" formatCode="0.0000"/>
    <numFmt numFmtId="198" formatCode="0.00000000"/>
    <numFmt numFmtId="199" formatCode="0.0000000"/>
    <numFmt numFmtId="200" formatCode="0.000000"/>
    <numFmt numFmtId="201" formatCode="#,##0.0"/>
    <numFmt numFmtId="202" formatCode="0.0%"/>
    <numFmt numFmtId="203" formatCode="#,##0.000"/>
    <numFmt numFmtId="204" formatCode="_(* #,##0_);_(* \(#,##0\);_(* &quot;-&quot;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000000"/>
    <numFmt numFmtId="210" formatCode="_-* #,##0\ _€_-;\-* #,##0\ _€_-;_-* &quot;-&quot;?\ _€_-;_-@_-"/>
    <numFmt numFmtId="211" formatCode="#,##0.0000"/>
    <numFmt numFmtId="212" formatCode="#,##0.00000"/>
    <numFmt numFmtId="213" formatCode="_-* #,##0_-;\-* #,##0_-;_-* &quot;-&quot;??_-;_-@_-"/>
    <numFmt numFmtId="214" formatCode="#,##0.000000"/>
    <numFmt numFmtId="215" formatCode="#,##0.00000000"/>
    <numFmt numFmtId="216" formatCode="_-* #,##0.0000\ _€_-;\-* #,##0.0000\ _€_-;_-* &quot;-&quot;??\ _€_-;_-@_-"/>
    <numFmt numFmtId="217" formatCode="_-* #,##0.000\ _€_-;\-* #,##0.000\ _€_-;_-* &quot;-&quot;??\ _€_-;_-@_-"/>
    <numFmt numFmtId="218" formatCode="_-* #,##0.0000\ _€_-;\-* #,##0.0000\ _€_-;_-* &quot;-&quot;????\ _€_-;_-@_-"/>
    <numFmt numFmtId="219" formatCode="_-* #,##0.000\ _€_-;\-* #,##0.000\ _€_-;_-* &quot;-&quot;???\ _€_-;_-@_-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7"/>
      <color indexed="8"/>
      <name val="Century Gothic"/>
      <family val="2"/>
    </font>
    <font>
      <sz val="7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indexed="12"/>
      <name val="Century Gothic"/>
      <family val="2"/>
    </font>
    <font>
      <b/>
      <sz val="8"/>
      <color indexed="12"/>
      <name val="Century Gothic"/>
      <family val="2"/>
    </font>
    <font>
      <sz val="6"/>
      <name val="Century Gothic"/>
      <family val="2"/>
    </font>
    <font>
      <b/>
      <sz val="6"/>
      <name val="Century Gothic"/>
      <family val="2"/>
    </font>
    <font>
      <b/>
      <sz val="7"/>
      <name val="Century Gothic"/>
      <family val="2"/>
    </font>
    <font>
      <b/>
      <sz val="8"/>
      <color indexed="18"/>
      <name val="Century Gothic"/>
      <family val="2"/>
    </font>
    <font>
      <b/>
      <sz val="8"/>
      <color indexed="17"/>
      <name val="Century Gothic"/>
      <family val="2"/>
    </font>
    <font>
      <sz val="7"/>
      <color indexed="12"/>
      <name val="Century Gothic"/>
      <family val="2"/>
    </font>
    <font>
      <b/>
      <sz val="7"/>
      <color indexed="12"/>
      <name val="Century Gothic"/>
      <family val="2"/>
    </font>
    <font>
      <sz val="7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color indexed="18"/>
      <name val="Century Gothic"/>
      <family val="2"/>
    </font>
    <font>
      <b/>
      <sz val="11"/>
      <color indexed="17"/>
      <name val="Century Gothic"/>
      <family val="2"/>
    </font>
    <font>
      <b/>
      <sz val="11"/>
      <color indexed="16"/>
      <name val="Century Gothic"/>
      <family val="2"/>
    </font>
    <font>
      <sz val="11"/>
      <color indexed="17"/>
      <name val="Century Gothic"/>
      <family val="2"/>
    </font>
    <font>
      <sz val="11"/>
      <color indexed="12"/>
      <name val="Century Gothic"/>
      <family val="2"/>
    </font>
    <font>
      <b/>
      <sz val="11"/>
      <color indexed="12"/>
      <name val="Century Gothic"/>
      <family val="2"/>
    </font>
    <font>
      <sz val="11"/>
      <color indexed="16"/>
      <name val="Century Gothic"/>
      <family val="2"/>
    </font>
    <font>
      <b/>
      <sz val="8"/>
      <color indexed="8"/>
      <name val="Century Gothic"/>
      <family val="2"/>
    </font>
    <font>
      <b/>
      <sz val="8"/>
      <color indexed="16"/>
      <name val="Century Gothic"/>
      <family val="2"/>
    </font>
    <font>
      <b/>
      <sz val="10"/>
      <color indexed="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18"/>
      <name val="Century Gothic"/>
      <family val="2"/>
    </font>
    <font>
      <b/>
      <sz val="10"/>
      <color indexed="17"/>
      <name val="Century Gothic"/>
      <family val="2"/>
    </font>
    <font>
      <b/>
      <sz val="10"/>
      <color indexed="16"/>
      <name val="Century Gothic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entury Gothic"/>
      <family val="2"/>
    </font>
    <font>
      <b/>
      <sz val="12"/>
      <color indexed="62"/>
      <name val="Century Gothic"/>
      <family val="2"/>
    </font>
    <font>
      <b/>
      <sz val="11"/>
      <color indexed="10"/>
      <name val="Arial Narrow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entury Gothic"/>
      <family val="2"/>
    </font>
    <font>
      <b/>
      <sz val="12"/>
      <color theme="3" tint="0.39998000860214233"/>
      <name val="Century Gothic"/>
      <family val="2"/>
    </font>
    <font>
      <b/>
      <sz val="11"/>
      <color rgb="FFFF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62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88" fontId="6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wrapText="1"/>
    </xf>
    <xf numFmtId="0" fontId="15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3" fontId="18" fillId="0" borderId="16" xfId="0" applyNumberFormat="1" applyFont="1" applyFill="1" applyBorder="1" applyAlignment="1">
      <alignment vertical="top" wrapText="1"/>
    </xf>
    <xf numFmtId="3" fontId="19" fillId="0" borderId="18" xfId="0" applyNumberFormat="1" applyFont="1" applyFill="1" applyBorder="1" applyAlignment="1">
      <alignment vertical="top" wrapText="1"/>
    </xf>
    <xf numFmtId="3" fontId="18" fillId="0" borderId="19" xfId="47" applyNumberFormat="1" applyFont="1" applyFill="1" applyBorder="1" applyAlignment="1">
      <alignment vertical="top" wrapText="1"/>
    </xf>
    <xf numFmtId="3" fontId="18" fillId="0" borderId="16" xfId="47" applyNumberFormat="1" applyFont="1" applyFill="1" applyBorder="1" applyAlignment="1">
      <alignment vertical="top" wrapText="1"/>
    </xf>
    <xf numFmtId="3" fontId="18" fillId="0" borderId="17" xfId="47" applyNumberFormat="1" applyFont="1" applyFill="1" applyBorder="1" applyAlignment="1">
      <alignment vertical="top" wrapText="1"/>
    </xf>
    <xf numFmtId="3" fontId="18" fillId="0" borderId="17" xfId="0" applyNumberFormat="1" applyFont="1" applyFill="1" applyBorder="1" applyAlignment="1">
      <alignment vertical="top" wrapText="1"/>
    </xf>
    <xf numFmtId="3" fontId="19" fillId="0" borderId="18" xfId="47" applyNumberFormat="1" applyFont="1" applyFill="1" applyBorder="1" applyAlignment="1">
      <alignment vertical="top" wrapText="1"/>
    </xf>
    <xf numFmtId="3" fontId="19" fillId="0" borderId="19" xfId="47" applyNumberFormat="1" applyFont="1" applyFill="1" applyBorder="1" applyAlignment="1">
      <alignment vertical="top" wrapText="1"/>
    </xf>
    <xf numFmtId="3" fontId="19" fillId="0" borderId="20" xfId="47" applyNumberFormat="1" applyFont="1" applyFill="1" applyBorder="1" applyAlignment="1">
      <alignment vertical="top" wrapText="1"/>
    </xf>
    <xf numFmtId="3" fontId="18" fillId="0" borderId="0" xfId="0" applyNumberFormat="1" applyFont="1" applyFill="1" applyBorder="1" applyAlignment="1">
      <alignment vertical="top" wrapText="1"/>
    </xf>
    <xf numFmtId="3" fontId="18" fillId="0" borderId="19" xfId="0" applyNumberFormat="1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vertical="top" wrapText="1"/>
    </xf>
    <xf numFmtId="0" fontId="21" fillId="0" borderId="23" xfId="0" applyFont="1" applyFill="1" applyBorder="1" applyAlignment="1">
      <alignment vertical="top" wrapText="1"/>
    </xf>
    <xf numFmtId="3" fontId="23" fillId="0" borderId="24" xfId="0" applyNumberFormat="1" applyFont="1" applyFill="1" applyBorder="1" applyAlignment="1">
      <alignment vertical="top" wrapText="1"/>
    </xf>
    <xf numFmtId="3" fontId="23" fillId="0" borderId="21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18" fillId="0" borderId="25" xfId="0" applyFont="1" applyFill="1" applyBorder="1" applyAlignment="1">
      <alignment vertical="top" wrapText="1"/>
    </xf>
    <xf numFmtId="3" fontId="18" fillId="0" borderId="25" xfId="0" applyNumberFormat="1" applyFont="1" applyFill="1" applyBorder="1" applyAlignment="1">
      <alignment vertical="top" wrapText="1"/>
    </xf>
    <xf numFmtId="3" fontId="24" fillId="0" borderId="25" xfId="0" applyNumberFormat="1" applyFont="1" applyFill="1" applyBorder="1" applyAlignment="1">
      <alignment vertical="top" wrapText="1"/>
    </xf>
    <xf numFmtId="3" fontId="25" fillId="0" borderId="25" xfId="0" applyNumberFormat="1" applyFont="1" applyFill="1" applyBorder="1" applyAlignment="1">
      <alignment vertical="top" wrapText="1"/>
    </xf>
    <xf numFmtId="3" fontId="19" fillId="0" borderId="25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192" fontId="21" fillId="0" borderId="0" xfId="47" applyNumberFormat="1" applyFont="1" applyFill="1" applyBorder="1" applyAlignment="1">
      <alignment vertical="top" wrapText="1"/>
    </xf>
    <xf numFmtId="3" fontId="23" fillId="0" borderId="0" xfId="0" applyNumberFormat="1" applyFont="1" applyFill="1" applyBorder="1" applyAlignment="1">
      <alignment vertical="top" wrapText="1"/>
    </xf>
    <xf numFmtId="3" fontId="21" fillId="0" borderId="0" xfId="0" applyNumberFormat="1" applyFont="1" applyFill="1" applyBorder="1" applyAlignment="1">
      <alignment vertical="top" wrapText="1"/>
    </xf>
    <xf numFmtId="3" fontId="24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Fill="1" applyBorder="1" applyAlignment="1">
      <alignment vertical="top" wrapText="1"/>
    </xf>
    <xf numFmtId="3" fontId="19" fillId="0" borderId="26" xfId="47" applyNumberFormat="1" applyFont="1" applyFill="1" applyBorder="1" applyAlignment="1">
      <alignment vertical="top" wrapText="1"/>
    </xf>
    <xf numFmtId="3" fontId="21" fillId="34" borderId="27" xfId="0" applyNumberFormat="1" applyFont="1" applyFill="1" applyBorder="1" applyAlignment="1">
      <alignment vertical="top" wrapText="1"/>
    </xf>
    <xf numFmtId="3" fontId="25" fillId="0" borderId="22" xfId="0" applyNumberFormat="1" applyFont="1" applyFill="1" applyBorder="1" applyAlignment="1">
      <alignment vertical="top" wrapText="1"/>
    </xf>
    <xf numFmtId="0" fontId="22" fillId="0" borderId="22" xfId="0" applyFont="1" applyFill="1" applyBorder="1" applyAlignment="1">
      <alignment vertical="top" wrapText="1"/>
    </xf>
    <xf numFmtId="3" fontId="26" fillId="0" borderId="22" xfId="0" applyNumberFormat="1" applyFont="1" applyFill="1" applyBorder="1" applyAlignment="1">
      <alignment vertical="top" wrapText="1"/>
    </xf>
    <xf numFmtId="3" fontId="24" fillId="0" borderId="22" xfId="0" applyNumberFormat="1" applyFont="1" applyFill="1" applyBorder="1" applyAlignment="1">
      <alignment vertical="top" wrapText="1"/>
    </xf>
    <xf numFmtId="3" fontId="22" fillId="0" borderId="22" xfId="0" applyNumberFormat="1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vertical="top" wrapText="1"/>
    </xf>
    <xf numFmtId="0" fontId="20" fillId="0" borderId="23" xfId="0" applyFont="1" applyFill="1" applyBorder="1" applyAlignment="1">
      <alignment vertical="top" wrapText="1"/>
    </xf>
    <xf numFmtId="3" fontId="20" fillId="0" borderId="24" xfId="0" applyNumberFormat="1" applyFont="1" applyFill="1" applyBorder="1" applyAlignment="1">
      <alignment vertical="top" wrapText="1"/>
    </xf>
    <xf numFmtId="3" fontId="20" fillId="0" borderId="21" xfId="0" applyNumberFormat="1" applyFont="1" applyFill="1" applyBorder="1" applyAlignment="1">
      <alignment vertical="top" wrapText="1"/>
    </xf>
    <xf numFmtId="3" fontId="20" fillId="34" borderId="27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2" fillId="0" borderId="25" xfId="0" applyFont="1" applyFill="1" applyBorder="1" applyAlignment="1">
      <alignment vertical="top" wrapText="1"/>
    </xf>
    <xf numFmtId="3" fontId="26" fillId="0" borderId="25" xfId="0" applyNumberFormat="1" applyFont="1" applyFill="1" applyBorder="1" applyAlignment="1">
      <alignment vertical="top" wrapText="1"/>
    </xf>
    <xf numFmtId="3" fontId="22" fillId="0" borderId="25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vertical="top" wrapText="1"/>
    </xf>
    <xf numFmtId="0" fontId="24" fillId="0" borderId="0" xfId="0" applyNumberFormat="1" applyFont="1" applyFill="1" applyBorder="1" applyAlignment="1">
      <alignment vertical="top" wrapText="1"/>
    </xf>
    <xf numFmtId="0" fontId="25" fillId="0" borderId="0" xfId="0" applyNumberFormat="1" applyFont="1" applyFill="1" applyBorder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3" fontId="18" fillId="0" borderId="28" xfId="0" applyNumberFormat="1" applyFont="1" applyFill="1" applyBorder="1" applyAlignment="1">
      <alignment vertical="top" wrapText="1"/>
    </xf>
    <xf numFmtId="3" fontId="21" fillId="0" borderId="21" xfId="0" applyNumberFormat="1" applyFont="1" applyFill="1" applyBorder="1" applyAlignment="1">
      <alignment vertical="top" wrapText="1"/>
    </xf>
    <xf numFmtId="3" fontId="21" fillId="0" borderId="24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3" fontId="23" fillId="0" borderId="11" xfId="0" applyNumberFormat="1" applyFont="1" applyFill="1" applyBorder="1" applyAlignment="1">
      <alignment vertical="top" wrapText="1"/>
    </xf>
    <xf numFmtId="3" fontId="21" fillId="34" borderId="11" xfId="0" applyNumberFormat="1" applyFont="1" applyFill="1" applyBorder="1" applyAlignment="1">
      <alignment vertical="top" wrapText="1"/>
    </xf>
    <xf numFmtId="3" fontId="19" fillId="0" borderId="29" xfId="0" applyNumberFormat="1" applyFont="1" applyFill="1" applyBorder="1" applyAlignment="1">
      <alignment vertical="top" wrapText="1"/>
    </xf>
    <xf numFmtId="3" fontId="23" fillId="0" borderId="23" xfId="0" applyNumberFormat="1" applyFont="1" applyFill="1" applyBorder="1" applyAlignment="1">
      <alignment vertical="top" wrapText="1"/>
    </xf>
    <xf numFmtId="3" fontId="19" fillId="36" borderId="3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0" fontId="25" fillId="0" borderId="31" xfId="0" applyFont="1" applyFill="1" applyBorder="1" applyAlignment="1">
      <alignment vertical="top" wrapText="1"/>
    </xf>
    <xf numFmtId="3" fontId="19" fillId="0" borderId="21" xfId="0" applyNumberFormat="1" applyFont="1" applyFill="1" applyBorder="1" applyAlignment="1">
      <alignment vertical="top" wrapText="1"/>
    </xf>
    <xf numFmtId="3" fontId="19" fillId="0" borderId="22" xfId="0" applyNumberFormat="1" applyFont="1" applyFill="1" applyBorder="1" applyAlignment="1">
      <alignment vertical="top" wrapText="1"/>
    </xf>
    <xf numFmtId="3" fontId="19" fillId="0" borderId="23" xfId="0" applyNumberFormat="1" applyFont="1" applyFill="1" applyBorder="1" applyAlignment="1">
      <alignment vertical="top" wrapText="1"/>
    </xf>
    <xf numFmtId="3" fontId="19" fillId="0" borderId="24" xfId="0" applyNumberFormat="1" applyFont="1" applyFill="1" applyBorder="1" applyAlignment="1">
      <alignment vertical="top" wrapText="1"/>
    </xf>
    <xf numFmtId="3" fontId="19" fillId="34" borderId="27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192" fontId="14" fillId="0" borderId="0" xfId="47" applyNumberFormat="1" applyFont="1" applyFill="1" applyBorder="1" applyAlignment="1">
      <alignment vertical="top" wrapText="1"/>
    </xf>
    <xf numFmtId="0" fontId="28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28" fillId="0" borderId="25" xfId="0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3" fontId="6" fillId="0" borderId="22" xfId="0" applyNumberFormat="1" applyFont="1" applyFill="1" applyBorder="1" applyAlignment="1">
      <alignment vertical="top" wrapText="1"/>
    </xf>
    <xf numFmtId="0" fontId="15" fillId="34" borderId="12" xfId="0" applyFont="1" applyFill="1" applyBorder="1" applyAlignment="1">
      <alignment horizontal="center" vertical="center" wrapText="1"/>
    </xf>
    <xf numFmtId="3" fontId="20" fillId="34" borderId="23" xfId="0" applyNumberFormat="1" applyFont="1" applyFill="1" applyBorder="1" applyAlignment="1">
      <alignment vertical="top" wrapText="1"/>
    </xf>
    <xf numFmtId="0" fontId="16" fillId="34" borderId="15" xfId="0" applyFont="1" applyFill="1" applyBorder="1" applyAlignment="1">
      <alignment horizontal="center" vertical="center" wrapText="1"/>
    </xf>
    <xf numFmtId="3" fontId="20" fillId="34" borderId="32" xfId="0" applyNumberFormat="1" applyFont="1" applyFill="1" applyBorder="1" applyAlignment="1">
      <alignment vertical="top" wrapText="1"/>
    </xf>
    <xf numFmtId="0" fontId="25" fillId="0" borderId="33" xfId="0" applyFont="1" applyFill="1" applyBorder="1" applyAlignment="1">
      <alignment vertical="top" wrapText="1"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6" fillId="37" borderId="36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7" fillId="0" borderId="37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3" fontId="9" fillId="0" borderId="22" xfId="0" applyNumberFormat="1" applyFont="1" applyFill="1" applyBorder="1" applyAlignment="1">
      <alignment vertical="top" wrapText="1"/>
    </xf>
    <xf numFmtId="3" fontId="14" fillId="0" borderId="27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3" fontId="22" fillId="0" borderId="0" xfId="0" applyNumberFormat="1" applyFont="1" applyFill="1" applyBorder="1" applyAlignment="1">
      <alignment vertical="top" wrapText="1"/>
    </xf>
    <xf numFmtId="3" fontId="20" fillId="34" borderId="3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/>
    </xf>
    <xf numFmtId="192" fontId="7" fillId="0" borderId="0" xfId="47" applyNumberFormat="1" applyFont="1" applyFill="1" applyBorder="1" applyAlignment="1">
      <alignment/>
    </xf>
    <xf numFmtId="3" fontId="21" fillId="34" borderId="39" xfId="0" applyNumberFormat="1" applyFont="1" applyFill="1" applyBorder="1" applyAlignment="1">
      <alignment vertical="top" wrapText="1"/>
    </xf>
    <xf numFmtId="0" fontId="29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vertical="top" wrapText="1"/>
    </xf>
    <xf numFmtId="0" fontId="30" fillId="0" borderId="16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vertical="top" wrapText="1"/>
    </xf>
    <xf numFmtId="0" fontId="30" fillId="0" borderId="25" xfId="0" applyFont="1" applyFill="1" applyBorder="1" applyAlignment="1">
      <alignment vertical="top" wrapText="1"/>
    </xf>
    <xf numFmtId="49" fontId="33" fillId="0" borderId="0" xfId="47" applyNumberFormat="1" applyFont="1" applyFill="1" applyBorder="1" applyAlignment="1">
      <alignment vertical="top" wrapText="1"/>
    </xf>
    <xf numFmtId="0" fontId="34" fillId="0" borderId="22" xfId="0" applyFont="1" applyFill="1" applyBorder="1" applyAlignment="1">
      <alignment vertical="top" wrapText="1"/>
    </xf>
    <xf numFmtId="0" fontId="32" fillId="0" borderId="21" xfId="0" applyFont="1" applyFill="1" applyBorder="1" applyAlignment="1">
      <alignment vertical="top" wrapText="1"/>
    </xf>
    <xf numFmtId="0" fontId="34" fillId="0" borderId="25" xfId="0" applyFont="1" applyFill="1" applyBorder="1" applyAlignment="1">
      <alignment vertical="top" wrapText="1"/>
    </xf>
    <xf numFmtId="0" fontId="32" fillId="0" borderId="0" xfId="0" applyNumberFormat="1" applyFont="1" applyFill="1" applyBorder="1" applyAlignment="1">
      <alignment vertical="top" wrapText="1"/>
    </xf>
    <xf numFmtId="0" fontId="33" fillId="0" borderId="11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3" fontId="31" fillId="0" borderId="2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vertical="top" wrapText="1"/>
    </xf>
    <xf numFmtId="0" fontId="14" fillId="0" borderId="4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3" fillId="0" borderId="4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3" fontId="6" fillId="0" borderId="41" xfId="0" applyNumberFormat="1" applyFont="1" applyFill="1" applyBorder="1" applyAlignment="1">
      <alignment vertical="top" wrapText="1"/>
    </xf>
    <xf numFmtId="0" fontId="18" fillId="38" borderId="0" xfId="0" applyFont="1" applyFill="1" applyBorder="1" applyAlignment="1">
      <alignment vertical="top" wrapText="1"/>
    </xf>
    <xf numFmtId="3" fontId="18" fillId="38" borderId="0" xfId="0" applyNumberFormat="1" applyFont="1" applyFill="1" applyBorder="1" applyAlignment="1">
      <alignment vertical="top" wrapText="1"/>
    </xf>
    <xf numFmtId="49" fontId="33" fillId="0" borderId="0" xfId="47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center"/>
    </xf>
    <xf numFmtId="3" fontId="4" fillId="35" borderId="14" xfId="0" applyNumberFormat="1" applyFont="1" applyFill="1" applyBorder="1" applyAlignment="1">
      <alignment horizontal="center" vertical="center" wrapText="1"/>
    </xf>
    <xf numFmtId="3" fontId="6" fillId="0" borderId="0" xfId="47" applyNumberFormat="1" applyFont="1" applyFill="1" applyBorder="1" applyAlignment="1">
      <alignment/>
    </xf>
    <xf numFmtId="3" fontId="21" fillId="39" borderId="27" xfId="0" applyNumberFormat="1" applyFont="1" applyFill="1" applyBorder="1" applyAlignment="1">
      <alignment vertical="top" wrapText="1"/>
    </xf>
    <xf numFmtId="3" fontId="21" fillId="39" borderId="21" xfId="0" applyNumberFormat="1" applyFont="1" applyFill="1" applyBorder="1" applyAlignment="1">
      <alignment vertical="top" wrapText="1"/>
    </xf>
    <xf numFmtId="3" fontId="21" fillId="39" borderId="11" xfId="0" applyNumberFormat="1" applyFont="1" applyFill="1" applyBorder="1" applyAlignment="1">
      <alignment vertical="top" wrapText="1"/>
    </xf>
    <xf numFmtId="3" fontId="21" fillId="39" borderId="30" xfId="0" applyNumberFormat="1" applyFont="1" applyFill="1" applyBorder="1" applyAlignment="1">
      <alignment vertical="top" wrapText="1"/>
    </xf>
    <xf numFmtId="0" fontId="7" fillId="37" borderId="40" xfId="0" applyFont="1" applyFill="1" applyBorder="1" applyAlignment="1">
      <alignment vertical="top" wrapText="1"/>
    </xf>
    <xf numFmtId="0" fontId="30" fillId="37" borderId="16" xfId="0" applyFont="1" applyFill="1" applyBorder="1" applyAlignment="1">
      <alignment vertical="top" wrapText="1"/>
    </xf>
    <xf numFmtId="0" fontId="7" fillId="37" borderId="16" xfId="0" applyFont="1" applyFill="1" applyBorder="1" applyAlignment="1">
      <alignment vertical="top" wrapText="1"/>
    </xf>
    <xf numFmtId="0" fontId="18" fillId="37" borderId="42" xfId="0" applyFont="1" applyFill="1" applyBorder="1" applyAlignment="1">
      <alignment vertical="top" wrapText="1"/>
    </xf>
    <xf numFmtId="0" fontId="18" fillId="37" borderId="43" xfId="0" applyFont="1" applyFill="1" applyBorder="1" applyAlignment="1">
      <alignment vertical="top" wrapText="1"/>
    </xf>
    <xf numFmtId="3" fontId="18" fillId="37" borderId="19" xfId="0" applyNumberFormat="1" applyFont="1" applyFill="1" applyBorder="1" applyAlignment="1">
      <alignment vertical="top" wrapText="1"/>
    </xf>
    <xf numFmtId="3" fontId="18" fillId="37" borderId="16" xfId="0" applyNumberFormat="1" applyFont="1" applyFill="1" applyBorder="1" applyAlignment="1">
      <alignment vertical="top" wrapText="1"/>
    </xf>
    <xf numFmtId="3" fontId="19" fillId="37" borderId="16" xfId="0" applyNumberFormat="1" applyFont="1" applyFill="1" applyBorder="1" applyAlignment="1">
      <alignment vertical="top" wrapText="1"/>
    </xf>
    <xf numFmtId="3" fontId="18" fillId="37" borderId="19" xfId="47" applyNumberFormat="1" applyFont="1" applyFill="1" applyBorder="1" applyAlignment="1">
      <alignment vertical="top" wrapText="1"/>
    </xf>
    <xf numFmtId="3" fontId="18" fillId="37" borderId="16" xfId="47" applyNumberFormat="1" applyFont="1" applyFill="1" applyBorder="1" applyAlignment="1">
      <alignment vertical="top" wrapText="1"/>
    </xf>
    <xf numFmtId="3" fontId="18" fillId="37" borderId="17" xfId="47" applyNumberFormat="1" applyFont="1" applyFill="1" applyBorder="1" applyAlignment="1">
      <alignment vertical="top" wrapText="1"/>
    </xf>
    <xf numFmtId="3" fontId="18" fillId="37" borderId="17" xfId="0" applyNumberFormat="1" applyFont="1" applyFill="1" applyBorder="1" applyAlignment="1">
      <alignment vertical="top" wrapText="1"/>
    </xf>
    <xf numFmtId="3" fontId="19" fillId="37" borderId="26" xfId="47" applyNumberFormat="1" applyFont="1" applyFill="1" applyBorder="1" applyAlignment="1">
      <alignment vertical="top" wrapText="1"/>
    </xf>
    <xf numFmtId="3" fontId="19" fillId="37" borderId="44" xfId="47" applyNumberFormat="1" applyFont="1" applyFill="1" applyBorder="1" applyAlignment="1">
      <alignment vertical="top" wrapText="1"/>
    </xf>
    <xf numFmtId="0" fontId="19" fillId="37" borderId="16" xfId="0" applyFont="1" applyFill="1" applyBorder="1" applyAlignment="1">
      <alignment vertical="top" wrapText="1"/>
    </xf>
    <xf numFmtId="0" fontId="19" fillId="37" borderId="17" xfId="0" applyFont="1" applyFill="1" applyBorder="1" applyAlignment="1">
      <alignment vertical="top" wrapText="1"/>
    </xf>
    <xf numFmtId="3" fontId="19" fillId="37" borderId="19" xfId="47" applyNumberFormat="1" applyFont="1" applyFill="1" applyBorder="1" applyAlignment="1">
      <alignment vertical="top" wrapText="1"/>
    </xf>
    <xf numFmtId="3" fontId="19" fillId="37" borderId="16" xfId="47" applyNumberFormat="1" applyFont="1" applyFill="1" applyBorder="1" applyAlignment="1">
      <alignment vertical="top" wrapText="1"/>
    </xf>
    <xf numFmtId="3" fontId="19" fillId="37" borderId="20" xfId="47" applyNumberFormat="1" applyFont="1" applyFill="1" applyBorder="1" applyAlignment="1">
      <alignment vertical="top" wrapText="1"/>
    </xf>
    <xf numFmtId="3" fontId="19" fillId="37" borderId="18" xfId="47" applyNumberFormat="1" applyFont="1" applyFill="1" applyBorder="1" applyAlignment="1">
      <alignment vertical="top" wrapText="1"/>
    </xf>
    <xf numFmtId="0" fontId="6" fillId="37" borderId="45" xfId="0" applyFont="1" applyFill="1" applyBorder="1" applyAlignment="1">
      <alignment vertical="top" wrapText="1"/>
    </xf>
    <xf numFmtId="0" fontId="7" fillId="37" borderId="39" xfId="0" applyFont="1" applyFill="1" applyBorder="1" applyAlignment="1">
      <alignment vertical="top" wrapText="1"/>
    </xf>
    <xf numFmtId="0" fontId="18" fillId="37" borderId="17" xfId="0" applyFont="1" applyFill="1" applyBorder="1" applyAlignment="1">
      <alignment vertical="top" wrapText="1"/>
    </xf>
    <xf numFmtId="0" fontId="18" fillId="37" borderId="16" xfId="0" applyFont="1" applyFill="1" applyBorder="1" applyAlignment="1">
      <alignment vertical="top" wrapText="1"/>
    </xf>
    <xf numFmtId="3" fontId="19" fillId="37" borderId="18" xfId="0" applyNumberFormat="1" applyFont="1" applyFill="1" applyBorder="1" applyAlignment="1">
      <alignment vertical="top" wrapText="1"/>
    </xf>
    <xf numFmtId="0" fontId="7" fillId="37" borderId="18" xfId="0" applyFont="1" applyFill="1" applyBorder="1" applyAlignment="1">
      <alignment vertical="top" wrapText="1"/>
    </xf>
    <xf numFmtId="0" fontId="6" fillId="37" borderId="18" xfId="0" applyFont="1" applyFill="1" applyBorder="1" applyAlignment="1">
      <alignment vertical="top" wrapText="1"/>
    </xf>
    <xf numFmtId="3" fontId="18" fillId="37" borderId="20" xfId="0" applyNumberFormat="1" applyFont="1" applyFill="1" applyBorder="1" applyAlignment="1">
      <alignment vertical="top" wrapText="1"/>
    </xf>
    <xf numFmtId="3" fontId="18" fillId="37" borderId="20" xfId="47" applyNumberFormat="1" applyFont="1" applyFill="1" applyBorder="1" applyAlignment="1">
      <alignment vertical="top" wrapText="1"/>
    </xf>
    <xf numFmtId="0" fontId="7" fillId="37" borderId="36" xfId="0" applyFont="1" applyFill="1" applyBorder="1" applyAlignment="1">
      <alignment vertical="top" wrapText="1"/>
    </xf>
    <xf numFmtId="0" fontId="7" fillId="37" borderId="46" xfId="0" applyFont="1" applyFill="1" applyBorder="1" applyAlignment="1">
      <alignment vertical="top" wrapText="1"/>
    </xf>
    <xf numFmtId="0" fontId="30" fillId="37" borderId="28" xfId="0" applyFont="1" applyFill="1" applyBorder="1" applyAlignment="1">
      <alignment vertical="top" wrapText="1"/>
    </xf>
    <xf numFmtId="0" fontId="18" fillId="37" borderId="28" xfId="0" applyFont="1" applyFill="1" applyBorder="1" applyAlignment="1">
      <alignment vertical="top" wrapText="1"/>
    </xf>
    <xf numFmtId="3" fontId="18" fillId="37" borderId="28" xfId="0" applyNumberFormat="1" applyFont="1" applyFill="1" applyBorder="1" applyAlignment="1">
      <alignment vertical="top" wrapText="1"/>
    </xf>
    <xf numFmtId="3" fontId="19" fillId="37" borderId="28" xfId="0" applyNumberFormat="1" applyFont="1" applyFill="1" applyBorder="1" applyAlignment="1">
      <alignment vertical="top" wrapText="1"/>
    </xf>
    <xf numFmtId="3" fontId="18" fillId="37" borderId="28" xfId="47" applyNumberFormat="1" applyFont="1" applyFill="1" applyBorder="1" applyAlignment="1">
      <alignment vertical="top" wrapText="1"/>
    </xf>
    <xf numFmtId="3" fontId="19" fillId="37" borderId="28" xfId="47" applyNumberFormat="1" applyFont="1" applyFill="1" applyBorder="1" applyAlignment="1">
      <alignment vertical="top" wrapText="1"/>
    </xf>
    <xf numFmtId="3" fontId="18" fillId="37" borderId="47" xfId="47" applyNumberFormat="1" applyFont="1" applyFill="1" applyBorder="1" applyAlignment="1">
      <alignment vertical="top" wrapText="1"/>
    </xf>
    <xf numFmtId="3" fontId="18" fillId="37" borderId="11" xfId="0" applyNumberFormat="1" applyFont="1" applyFill="1" applyBorder="1" applyAlignment="1">
      <alignment vertical="top" wrapText="1"/>
    </xf>
    <xf numFmtId="3" fontId="19" fillId="37" borderId="48" xfId="47" applyNumberFormat="1" applyFont="1" applyFill="1" applyBorder="1" applyAlignment="1">
      <alignment vertical="top" wrapText="1"/>
    </xf>
    <xf numFmtId="3" fontId="19" fillId="37" borderId="17" xfId="47" applyNumberFormat="1" applyFont="1" applyFill="1" applyBorder="1" applyAlignment="1">
      <alignment vertical="top" wrapText="1"/>
    </xf>
    <xf numFmtId="0" fontId="6" fillId="37" borderId="49" xfId="0" applyFont="1" applyFill="1" applyBorder="1" applyAlignment="1">
      <alignment vertical="top" wrapText="1"/>
    </xf>
    <xf numFmtId="0" fontId="6" fillId="37" borderId="29" xfId="0" applyFont="1" applyFill="1" applyBorder="1" applyAlignment="1">
      <alignment vertical="top" wrapText="1"/>
    </xf>
    <xf numFmtId="0" fontId="6" fillId="37" borderId="16" xfId="0" applyFont="1" applyFill="1" applyBorder="1" applyAlignment="1">
      <alignment vertical="top" wrapText="1"/>
    </xf>
    <xf numFmtId="4" fontId="18" fillId="37" borderId="16" xfId="0" applyNumberFormat="1" applyFont="1" applyFill="1" applyBorder="1" applyAlignment="1">
      <alignment vertical="top" wrapText="1"/>
    </xf>
    <xf numFmtId="0" fontId="18" fillId="37" borderId="20" xfId="0" applyFont="1" applyFill="1" applyBorder="1" applyAlignment="1">
      <alignment vertical="top" wrapText="1"/>
    </xf>
    <xf numFmtId="3" fontId="19" fillId="37" borderId="50" xfId="0" applyNumberFormat="1" applyFont="1" applyFill="1" applyBorder="1" applyAlignment="1">
      <alignment vertical="top" wrapText="1"/>
    </xf>
    <xf numFmtId="3" fontId="19" fillId="37" borderId="51" xfId="47" applyNumberFormat="1" applyFont="1" applyFill="1" applyBorder="1" applyAlignment="1">
      <alignment vertical="top" wrapText="1"/>
    </xf>
    <xf numFmtId="0" fontId="18" fillId="37" borderId="0" xfId="0" applyFont="1" applyFill="1" applyBorder="1" applyAlignment="1">
      <alignment vertical="top" wrapText="1"/>
    </xf>
    <xf numFmtId="3" fontId="18" fillId="37" borderId="33" xfId="0" applyNumberFormat="1" applyFont="1" applyFill="1" applyBorder="1" applyAlignment="1">
      <alignment vertical="top" wrapText="1"/>
    </xf>
    <xf numFmtId="3" fontId="18" fillId="37" borderId="43" xfId="0" applyNumberFormat="1" applyFont="1" applyFill="1" applyBorder="1" applyAlignment="1">
      <alignment vertical="top" wrapText="1"/>
    </xf>
    <xf numFmtId="3" fontId="18" fillId="37" borderId="33" xfId="47" applyNumberFormat="1" applyFont="1" applyFill="1" applyBorder="1" applyAlignment="1">
      <alignment vertical="top" wrapText="1"/>
    </xf>
    <xf numFmtId="3" fontId="18" fillId="37" borderId="43" xfId="47" applyNumberFormat="1" applyFont="1" applyFill="1" applyBorder="1" applyAlignment="1">
      <alignment vertical="top" wrapText="1"/>
    </xf>
    <xf numFmtId="3" fontId="18" fillId="37" borderId="42" xfId="47" applyNumberFormat="1" applyFont="1" applyFill="1" applyBorder="1" applyAlignment="1">
      <alignment vertical="top" wrapText="1"/>
    </xf>
    <xf numFmtId="3" fontId="19" fillId="37" borderId="33" xfId="47" applyNumberFormat="1" applyFont="1" applyFill="1" applyBorder="1" applyAlignment="1">
      <alignment vertical="top" wrapText="1"/>
    </xf>
    <xf numFmtId="3" fontId="19" fillId="37" borderId="0" xfId="47" applyNumberFormat="1" applyFont="1" applyFill="1" applyBorder="1" applyAlignment="1">
      <alignment vertical="top" wrapText="1"/>
    </xf>
    <xf numFmtId="0" fontId="6" fillId="37" borderId="39" xfId="0" applyFont="1" applyFill="1" applyBorder="1" applyAlignment="1">
      <alignment vertical="top" wrapText="1"/>
    </xf>
    <xf numFmtId="0" fontId="7" fillId="37" borderId="52" xfId="0" applyFont="1" applyFill="1" applyBorder="1" applyAlignment="1">
      <alignment vertical="top" wrapText="1"/>
    </xf>
    <xf numFmtId="192" fontId="7" fillId="0" borderId="0" xfId="0" applyNumberFormat="1" applyFont="1" applyFill="1" applyBorder="1" applyAlignment="1">
      <alignment/>
    </xf>
    <xf numFmtId="0" fontId="4" fillId="40" borderId="2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3" fontId="4" fillId="33" borderId="53" xfId="0" applyNumberFormat="1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 vertical="top" wrapText="1"/>
    </xf>
    <xf numFmtId="3" fontId="19" fillId="0" borderId="44" xfId="47" applyNumberFormat="1" applyFont="1" applyFill="1" applyBorder="1" applyAlignment="1">
      <alignment vertical="top" wrapText="1"/>
    </xf>
    <xf numFmtId="3" fontId="21" fillId="34" borderId="23" xfId="0" applyNumberFormat="1" applyFont="1" applyFill="1" applyBorder="1" applyAlignment="1">
      <alignment vertical="top" wrapText="1"/>
    </xf>
    <xf numFmtId="3" fontId="19" fillId="37" borderId="47" xfId="47" applyNumberFormat="1" applyFont="1" applyFill="1" applyBorder="1" applyAlignment="1">
      <alignment vertical="top" wrapText="1"/>
    </xf>
    <xf numFmtId="3" fontId="21" fillId="34" borderId="12" xfId="0" applyNumberFormat="1" applyFont="1" applyFill="1" applyBorder="1" applyAlignment="1">
      <alignment vertical="top" wrapText="1"/>
    </xf>
    <xf numFmtId="3" fontId="19" fillId="36" borderId="41" xfId="0" applyNumberFormat="1" applyFont="1" applyFill="1" applyBorder="1" applyAlignment="1">
      <alignment vertical="top" wrapText="1"/>
    </xf>
    <xf numFmtId="3" fontId="19" fillId="0" borderId="42" xfId="0" applyNumberFormat="1" applyFont="1" applyFill="1" applyBorder="1" applyAlignment="1">
      <alignment vertical="top" wrapText="1"/>
    </xf>
    <xf numFmtId="3" fontId="19" fillId="34" borderId="23" xfId="0" applyNumberFormat="1" applyFont="1" applyFill="1" applyBorder="1" applyAlignment="1">
      <alignment vertical="top" wrapText="1"/>
    </xf>
    <xf numFmtId="3" fontId="21" fillId="34" borderId="32" xfId="0" applyNumberFormat="1" applyFont="1" applyFill="1" applyBorder="1" applyAlignment="1">
      <alignment vertical="top" wrapText="1"/>
    </xf>
    <xf numFmtId="3" fontId="18" fillId="37" borderId="48" xfId="47" applyNumberFormat="1" applyFont="1" applyFill="1" applyBorder="1" applyAlignment="1">
      <alignment vertical="top" wrapText="1"/>
    </xf>
    <xf numFmtId="3" fontId="21" fillId="34" borderId="15" xfId="0" applyNumberFormat="1" applyFont="1" applyFill="1" applyBorder="1" applyAlignment="1">
      <alignment vertical="top" wrapText="1"/>
    </xf>
    <xf numFmtId="0" fontId="19" fillId="37" borderId="19" xfId="0" applyFont="1" applyFill="1" applyBorder="1" applyAlignment="1">
      <alignment vertical="top" wrapText="1"/>
    </xf>
    <xf numFmtId="3" fontId="19" fillId="36" borderId="32" xfId="0" applyNumberFormat="1" applyFont="1" applyFill="1" applyBorder="1" applyAlignment="1">
      <alignment vertical="top" wrapText="1"/>
    </xf>
    <xf numFmtId="3" fontId="19" fillId="34" borderId="32" xfId="0" applyNumberFormat="1" applyFont="1" applyFill="1" applyBorder="1" applyAlignment="1">
      <alignment vertical="top" wrapText="1"/>
    </xf>
    <xf numFmtId="3" fontId="21" fillId="0" borderId="54" xfId="0" applyNumberFormat="1" applyFont="1" applyFill="1" applyBorder="1" applyAlignment="1">
      <alignment vertical="top" wrapText="1"/>
    </xf>
    <xf numFmtId="3" fontId="21" fillId="0" borderId="34" xfId="0" applyNumberFormat="1" applyFont="1" applyFill="1" applyBorder="1" applyAlignment="1">
      <alignment vertical="top" wrapText="1"/>
    </xf>
    <xf numFmtId="3" fontId="19" fillId="0" borderId="55" xfId="47" applyNumberFormat="1" applyFont="1" applyFill="1" applyBorder="1" applyAlignment="1">
      <alignment vertical="top" wrapText="1"/>
    </xf>
    <xf numFmtId="3" fontId="22" fillId="0" borderId="54" xfId="0" applyNumberFormat="1" applyFont="1" applyFill="1" applyBorder="1" applyAlignment="1">
      <alignment vertical="top" wrapText="1"/>
    </xf>
    <xf numFmtId="3" fontId="20" fillId="34" borderId="54" xfId="0" applyNumberFormat="1" applyFont="1" applyFill="1" applyBorder="1" applyAlignment="1">
      <alignment vertical="top" wrapText="1"/>
    </xf>
    <xf numFmtId="3" fontId="20" fillId="0" borderId="34" xfId="0" applyNumberFormat="1" applyFont="1" applyFill="1" applyBorder="1" applyAlignment="1">
      <alignment vertical="top" wrapText="1"/>
    </xf>
    <xf numFmtId="3" fontId="19" fillId="0" borderId="56" xfId="0" applyNumberFormat="1" applyFont="1" applyFill="1" applyBorder="1" applyAlignment="1">
      <alignment vertical="top" wrapText="1"/>
    </xf>
    <xf numFmtId="3" fontId="19" fillId="0" borderId="34" xfId="0" applyNumberFormat="1" applyFont="1" applyFill="1" applyBorder="1" applyAlignment="1">
      <alignment vertical="top" wrapText="1"/>
    </xf>
    <xf numFmtId="3" fontId="77" fillId="0" borderId="54" xfId="0" applyNumberFormat="1" applyFont="1" applyFill="1" applyBorder="1" applyAlignment="1">
      <alignment vertical="top" wrapText="1"/>
    </xf>
    <xf numFmtId="3" fontId="77" fillId="37" borderId="57" xfId="47" applyNumberFormat="1" applyFont="1" applyFill="1" applyBorder="1" applyAlignment="1">
      <alignment vertical="top" wrapText="1"/>
    </xf>
    <xf numFmtId="3" fontId="77" fillId="37" borderId="55" xfId="47" applyNumberFormat="1" applyFont="1" applyFill="1" applyBorder="1" applyAlignment="1">
      <alignment vertical="top" wrapText="1"/>
    </xf>
    <xf numFmtId="3" fontId="77" fillId="37" borderId="58" xfId="47" applyNumberFormat="1" applyFont="1" applyFill="1" applyBorder="1" applyAlignment="1">
      <alignment vertical="top" wrapText="1"/>
    </xf>
    <xf numFmtId="3" fontId="77" fillId="37" borderId="59" xfId="47" applyNumberFormat="1" applyFont="1" applyFill="1" applyBorder="1" applyAlignment="1">
      <alignment vertical="top" wrapText="1"/>
    </xf>
    <xf numFmtId="3" fontId="19" fillId="37" borderId="60" xfId="47" applyNumberFormat="1" applyFont="1" applyFill="1" applyBorder="1" applyAlignment="1">
      <alignment vertical="top" wrapText="1"/>
    </xf>
    <xf numFmtId="3" fontId="19" fillId="37" borderId="34" xfId="47" applyNumberFormat="1" applyFont="1" applyFill="1" applyBorder="1" applyAlignment="1">
      <alignment vertical="top" wrapText="1"/>
    </xf>
    <xf numFmtId="3" fontId="78" fillId="0" borderId="54" xfId="0" applyNumberFormat="1" applyFont="1" applyFill="1" applyBorder="1" applyAlignment="1">
      <alignment vertical="top" wrapText="1"/>
    </xf>
    <xf numFmtId="3" fontId="19" fillId="37" borderId="55" xfId="47" applyNumberFormat="1" applyFont="1" applyFill="1" applyBorder="1" applyAlignment="1">
      <alignment vertical="top" wrapText="1"/>
    </xf>
    <xf numFmtId="3" fontId="19" fillId="37" borderId="58" xfId="47" applyNumberFormat="1" applyFont="1" applyFill="1" applyBorder="1" applyAlignment="1">
      <alignment vertical="top" wrapText="1"/>
    </xf>
    <xf numFmtId="0" fontId="0" fillId="0" borderId="0" xfId="0" applyFont="1" applyAlignment="1">
      <alignment vertical="center" wrapText="1"/>
    </xf>
    <xf numFmtId="192" fontId="0" fillId="0" borderId="0" xfId="47" applyNumberFormat="1" applyFont="1" applyAlignment="1">
      <alignment vertical="center" wrapText="1"/>
    </xf>
    <xf numFmtId="0" fontId="35" fillId="0" borderId="61" xfId="0" applyFont="1" applyBorder="1" applyAlignment="1">
      <alignment vertical="center" wrapText="1"/>
    </xf>
    <xf numFmtId="192" fontId="35" fillId="0" borderId="61" xfId="47" applyNumberFormat="1" applyFont="1" applyBorder="1" applyAlignment="1">
      <alignment vertical="center" wrapText="1"/>
    </xf>
    <xf numFmtId="192" fontId="79" fillId="0" borderId="61" xfId="47" applyNumberFormat="1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37" fillId="0" borderId="64" xfId="0" applyFont="1" applyBorder="1" applyAlignment="1">
      <alignment vertical="center" wrapText="1"/>
    </xf>
    <xf numFmtId="9" fontId="37" fillId="0" borderId="64" xfId="52" applyFont="1" applyBorder="1" applyAlignment="1">
      <alignment vertical="center" wrapText="1"/>
    </xf>
    <xf numFmtId="192" fontId="37" fillId="0" borderId="64" xfId="47" applyNumberFormat="1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9" fontId="37" fillId="0" borderId="28" xfId="52" applyFont="1" applyBorder="1" applyAlignment="1">
      <alignment vertical="center" wrapText="1"/>
    </xf>
    <xf numFmtId="192" fontId="37" fillId="0" borderId="28" xfId="47" applyNumberFormat="1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9" fontId="37" fillId="0" borderId="16" xfId="52" applyFont="1" applyBorder="1" applyAlignment="1">
      <alignment vertical="center" wrapText="1"/>
    </xf>
    <xf numFmtId="192" fontId="37" fillId="0" borderId="16" xfId="47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36" fillId="0" borderId="66" xfId="0" applyFont="1" applyBorder="1" applyAlignment="1">
      <alignment vertical="center" wrapText="1"/>
    </xf>
    <xf numFmtId="0" fontId="36" fillId="0" borderId="67" xfId="0" applyFont="1" applyBorder="1" applyAlignment="1">
      <alignment vertical="center" wrapText="1"/>
    </xf>
    <xf numFmtId="0" fontId="36" fillId="0" borderId="68" xfId="0" applyFont="1" applyBorder="1" applyAlignment="1">
      <alignment vertical="center" wrapText="1"/>
    </xf>
    <xf numFmtId="192" fontId="36" fillId="0" borderId="61" xfId="47" applyNumberFormat="1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20" fillId="0" borderId="0" xfId="0" applyNumberFormat="1" applyFont="1" applyFill="1" applyBorder="1" applyAlignment="1">
      <alignment vertical="top" wrapText="1"/>
    </xf>
    <xf numFmtId="49" fontId="21" fillId="0" borderId="38" xfId="47" applyNumberFormat="1" applyFont="1" applyFill="1" applyBorder="1" applyAlignment="1">
      <alignment vertical="top" wrapText="1"/>
    </xf>
    <xf numFmtId="0" fontId="4" fillId="35" borderId="69" xfId="0" applyFont="1" applyFill="1" applyBorder="1" applyAlignment="1">
      <alignment horizontal="center" vertical="center" wrapText="1"/>
    </xf>
    <xf numFmtId="0" fontId="4" fillId="35" borderId="70" xfId="0" applyFont="1" applyFill="1" applyBorder="1" applyAlignment="1">
      <alignment horizontal="center" vertical="center" wrapText="1"/>
    </xf>
    <xf numFmtId="0" fontId="4" fillId="35" borderId="71" xfId="0" applyFont="1" applyFill="1" applyBorder="1" applyAlignment="1">
      <alignment horizontal="center" vertical="center" wrapText="1"/>
    </xf>
    <xf numFmtId="0" fontId="4" fillId="35" borderId="72" xfId="0" applyFont="1" applyFill="1" applyBorder="1" applyAlignment="1">
      <alignment horizontal="center" vertical="center" wrapText="1"/>
    </xf>
    <xf numFmtId="0" fontId="11" fillId="41" borderId="73" xfId="0" applyFont="1" applyFill="1" applyBorder="1" applyAlignment="1">
      <alignment horizontal="center" vertical="center" wrapText="1"/>
    </xf>
    <xf numFmtId="0" fontId="11" fillId="41" borderId="19" xfId="0" applyFont="1" applyFill="1" applyBorder="1" applyAlignment="1">
      <alignment horizontal="center" vertical="center" wrapText="1"/>
    </xf>
    <xf numFmtId="0" fontId="11" fillId="41" borderId="15" xfId="0" applyFont="1" applyFill="1" applyBorder="1" applyAlignment="1">
      <alignment horizontal="center" vertical="center" wrapText="1"/>
    </xf>
    <xf numFmtId="0" fontId="11" fillId="41" borderId="74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wrapText="1"/>
    </xf>
    <xf numFmtId="0" fontId="0" fillId="0" borderId="75" xfId="0" applyFont="1" applyBorder="1" applyAlignment="1">
      <alignment wrapText="1"/>
    </xf>
    <xf numFmtId="0" fontId="12" fillId="33" borderId="3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wrapText="1"/>
    </xf>
    <xf numFmtId="0" fontId="12" fillId="33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5" borderId="76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88" fontId="4" fillId="35" borderId="77" xfId="0" applyNumberFormat="1" applyFont="1" applyFill="1" applyBorder="1" applyAlignment="1">
      <alignment horizontal="center" vertical="center" wrapText="1"/>
    </xf>
    <xf numFmtId="188" fontId="4" fillId="35" borderId="29" xfId="0" applyNumberFormat="1" applyFont="1" applyFill="1" applyBorder="1" applyAlignment="1">
      <alignment horizontal="center" vertical="center" wrapText="1"/>
    </xf>
    <xf numFmtId="188" fontId="4" fillId="35" borderId="14" xfId="0" applyNumberFormat="1" applyFont="1" applyFill="1" applyBorder="1" applyAlignment="1">
      <alignment horizontal="center" vertical="center" wrapText="1"/>
    </xf>
    <xf numFmtId="0" fontId="4" fillId="40" borderId="78" xfId="0" applyFont="1" applyFill="1" applyBorder="1" applyAlignment="1">
      <alignment horizontal="center" vertical="center" wrapText="1"/>
    </xf>
    <xf numFmtId="0" fontId="4" fillId="40" borderId="79" xfId="0" applyFont="1" applyFill="1" applyBorder="1" applyAlignment="1">
      <alignment horizontal="center" vertical="center" wrapText="1"/>
    </xf>
    <xf numFmtId="0" fontId="4" fillId="40" borderId="80" xfId="0" applyFont="1" applyFill="1" applyBorder="1" applyAlignment="1">
      <alignment horizontal="center" vertical="center" wrapText="1"/>
    </xf>
    <xf numFmtId="0" fontId="4" fillId="42" borderId="69" xfId="0" applyFont="1" applyFill="1" applyBorder="1" applyAlignment="1">
      <alignment horizontal="center" vertical="center" wrapText="1"/>
    </xf>
    <xf numFmtId="0" fontId="4" fillId="42" borderId="25" xfId="0" applyFont="1" applyFill="1" applyBorder="1" applyAlignment="1">
      <alignment horizontal="center" vertical="center" wrapText="1"/>
    </xf>
    <xf numFmtId="0" fontId="4" fillId="42" borderId="70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47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81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wrapText="1"/>
    </xf>
    <xf numFmtId="3" fontId="4" fillId="35" borderId="73" xfId="0" applyNumberFormat="1" applyFont="1" applyFill="1" applyBorder="1" applyAlignment="1">
      <alignment horizontal="center" vertical="center" wrapText="1"/>
    </xf>
    <xf numFmtId="3" fontId="4" fillId="35" borderId="33" xfId="0" applyNumberFormat="1" applyFont="1" applyFill="1" applyBorder="1" applyAlignment="1">
      <alignment horizontal="center" vertical="center" wrapText="1"/>
    </xf>
    <xf numFmtId="3" fontId="4" fillId="35" borderId="15" xfId="0" applyNumberFormat="1" applyFont="1" applyFill="1" applyBorder="1" applyAlignment="1">
      <alignment horizontal="center" vertical="center" wrapText="1"/>
    </xf>
    <xf numFmtId="0" fontId="27" fillId="35" borderId="78" xfId="0" applyFont="1" applyFill="1" applyBorder="1" applyAlignment="1">
      <alignment horizontal="center" vertical="center" wrapText="1"/>
    </xf>
    <xf numFmtId="0" fontId="27" fillId="35" borderId="52" xfId="0" applyFont="1" applyFill="1" applyBorder="1" applyAlignment="1">
      <alignment horizontal="center" vertical="center" wrapText="1"/>
    </xf>
    <xf numFmtId="0" fontId="27" fillId="35" borderId="82" xfId="0" applyFont="1" applyFill="1" applyBorder="1" applyAlignment="1">
      <alignment horizontal="center" vertical="center" wrapText="1"/>
    </xf>
    <xf numFmtId="0" fontId="29" fillId="35" borderId="76" xfId="0" applyFont="1" applyFill="1" applyBorder="1" applyAlignment="1">
      <alignment horizontal="center" vertical="center" wrapText="1"/>
    </xf>
    <xf numFmtId="0" fontId="29" fillId="35" borderId="43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center" vertical="center" wrapText="1"/>
    </xf>
    <xf numFmtId="0" fontId="27" fillId="35" borderId="74" xfId="0" applyFont="1" applyFill="1" applyBorder="1" applyAlignment="1">
      <alignment horizontal="center" vertical="center" wrapText="1"/>
    </xf>
    <xf numFmtId="0" fontId="27" fillId="35" borderId="43" xfId="0" applyFont="1" applyFill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4" fillId="35" borderId="74" xfId="0" applyFont="1" applyFill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4" fillId="35" borderId="83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49" fontId="36" fillId="0" borderId="66" xfId="0" applyNumberFormat="1" applyFont="1" applyBorder="1" applyAlignment="1">
      <alignment horizontal="left" vertical="center" wrapText="1"/>
    </xf>
    <xf numFmtId="49" fontId="36" fillId="0" borderId="67" xfId="0" applyNumberFormat="1" applyFont="1" applyBorder="1" applyAlignment="1">
      <alignment horizontal="left" vertical="center" wrapText="1"/>
    </xf>
    <xf numFmtId="49" fontId="36" fillId="0" borderId="68" xfId="0" applyNumberFormat="1" applyFont="1" applyBorder="1" applyAlignment="1">
      <alignment horizontal="left" vertical="center" wrapText="1"/>
    </xf>
    <xf numFmtId="3" fontId="19" fillId="37" borderId="84" xfId="47" applyNumberFormat="1" applyFont="1" applyFill="1" applyBorder="1" applyAlignment="1">
      <alignment vertical="top" wrapText="1"/>
    </xf>
    <xf numFmtId="3" fontId="19" fillId="37" borderId="85" xfId="47" applyNumberFormat="1" applyFont="1" applyFill="1" applyBorder="1" applyAlignment="1">
      <alignment vertical="top" wrapText="1"/>
    </xf>
    <xf numFmtId="0" fontId="59" fillId="0" borderId="86" xfId="0" applyFont="1" applyBorder="1" applyAlignment="1">
      <alignment horizontal="center" vertical="center" wrapText="1"/>
    </xf>
    <xf numFmtId="0" fontId="59" fillId="0" borderId="87" xfId="0" applyFont="1" applyBorder="1" applyAlignment="1">
      <alignment horizontal="center" vertical="center" wrapText="1"/>
    </xf>
    <xf numFmtId="0" fontId="59" fillId="0" borderId="88" xfId="0" applyFont="1" applyBorder="1" applyAlignment="1">
      <alignment horizontal="center" vertical="center" wrapText="1"/>
    </xf>
    <xf numFmtId="0" fontId="59" fillId="0" borderId="89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90" xfId="0" applyFont="1" applyBorder="1" applyAlignment="1">
      <alignment horizontal="center" vertical="center" wrapText="1"/>
    </xf>
    <xf numFmtId="0" fontId="59" fillId="0" borderId="91" xfId="0" applyFont="1" applyBorder="1" applyAlignment="1">
      <alignment horizontal="center" vertical="center" wrapText="1"/>
    </xf>
    <xf numFmtId="0" fontId="59" fillId="0" borderId="92" xfId="0" applyFont="1" applyBorder="1" applyAlignment="1">
      <alignment horizontal="center" vertical="center" wrapText="1"/>
    </xf>
    <xf numFmtId="0" fontId="59" fillId="0" borderId="93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palu%20PAMAC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ean%20Philipe%20Tissier\Local%20Settings\Temporary%20Internet%20Files\OLK5F\PAMAC\PAMAC%202007\PROJETS%20PAMAC%20%202007\PROJET%20CTB\AWP%20projet%20CTB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BUDGET en FCFA"/>
      <sheetName val="Atlas"/>
      <sheetName val="DETAILS"/>
    </sheetNames>
    <sheetDataSet>
      <sheetData sheetId="3">
        <row r="355">
          <cell r="G355">
            <v>0.12</v>
          </cell>
        </row>
        <row r="372">
          <cell r="F372">
            <v>1191134</v>
          </cell>
          <cell r="G372">
            <v>0.1296302515082266</v>
          </cell>
        </row>
        <row r="378">
          <cell r="G378">
            <v>1524.4901723741038</v>
          </cell>
        </row>
        <row r="541">
          <cell r="G541">
            <v>1500</v>
          </cell>
        </row>
        <row r="555">
          <cell r="G555">
            <v>82.93226537715124</v>
          </cell>
        </row>
        <row r="562">
          <cell r="G562">
            <v>8.04</v>
          </cell>
        </row>
        <row r="567">
          <cell r="G567">
            <v>4.573470517122312</v>
          </cell>
        </row>
        <row r="583">
          <cell r="G583">
            <v>205.49345733770934</v>
          </cell>
        </row>
        <row r="599">
          <cell r="G599">
            <v>75.53307318533334</v>
          </cell>
        </row>
        <row r="615">
          <cell r="G615">
            <v>72.80965063258719</v>
          </cell>
        </row>
        <row r="623">
          <cell r="G623">
            <v>372.14025004687807</v>
          </cell>
        </row>
        <row r="634">
          <cell r="G634">
            <v>1638.824</v>
          </cell>
        </row>
        <row r="646">
          <cell r="G646">
            <v>389.3135473957758</v>
          </cell>
        </row>
        <row r="657">
          <cell r="G657">
            <v>1000</v>
          </cell>
        </row>
        <row r="674">
          <cell r="G674">
            <v>12465.155623005776</v>
          </cell>
        </row>
        <row r="782">
          <cell r="G782">
            <v>1001.5900432497862</v>
          </cell>
        </row>
        <row r="808">
          <cell r="G808">
            <v>1981.837224086335</v>
          </cell>
        </row>
        <row r="822">
          <cell r="G822">
            <v>1421.5870857388518</v>
          </cell>
        </row>
        <row r="830">
          <cell r="H830">
            <v>25887</v>
          </cell>
        </row>
        <row r="874">
          <cell r="G874">
            <v>1500</v>
          </cell>
        </row>
        <row r="1141">
          <cell r="G1141">
            <v>6950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MAC"/>
      <sheetName val="ATLAS"/>
    </sheetNames>
    <sheetDataSet>
      <sheetData sheetId="0">
        <row r="15">
          <cell r="D15" t="str">
            <v>local consultant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K1210"/>
  <sheetViews>
    <sheetView zoomScalePageLayoutView="0" workbookViewId="0" topLeftCell="B53">
      <selection activeCell="U57" sqref="U57"/>
    </sheetView>
  </sheetViews>
  <sheetFormatPr defaultColWidth="9.7109375" defaultRowHeight="12.75"/>
  <cols>
    <col min="1" max="1" width="9.28125" style="4" customWidth="1"/>
    <col min="2" max="2" width="43.8515625" style="142" customWidth="1"/>
    <col min="3" max="3" width="12.421875" style="4" hidden="1" customWidth="1"/>
    <col min="4" max="6" width="9.140625" style="2" hidden="1" customWidth="1"/>
    <col min="7" max="7" width="10.57421875" style="138" hidden="1" customWidth="1"/>
    <col min="8" max="8" width="8.00390625" style="4" hidden="1" customWidth="1"/>
    <col min="9" max="9" width="9.140625" style="4" hidden="1" customWidth="1"/>
    <col min="10" max="10" width="11.57421875" style="4" customWidth="1"/>
    <col min="11" max="11" width="9.140625" style="5" hidden="1" customWidth="1"/>
    <col min="12" max="12" width="10.7109375" style="4" hidden="1" customWidth="1"/>
    <col min="13" max="13" width="9.140625" style="5" hidden="1" customWidth="1"/>
    <col min="14" max="14" width="10.7109375" style="4" hidden="1" customWidth="1"/>
    <col min="15" max="15" width="9.140625" style="5" hidden="1" customWidth="1"/>
    <col min="16" max="16" width="13.421875" style="4" hidden="1" customWidth="1"/>
    <col min="17" max="17" width="9.140625" style="5" hidden="1" customWidth="1"/>
    <col min="18" max="18" width="9.140625" style="4" hidden="1" customWidth="1"/>
    <col min="19" max="19" width="10.7109375" style="6" customWidth="1"/>
    <col min="20" max="20" width="11.28125" style="19" customWidth="1"/>
    <col min="21" max="21" width="16.140625" style="19" customWidth="1"/>
    <col min="22" max="22" width="11.28125" style="5" customWidth="1"/>
    <col min="23" max="23" width="10.8515625" style="4" customWidth="1"/>
    <col min="24" max="24" width="11.140625" style="5" customWidth="1"/>
    <col min="25" max="25" width="10.28125" style="4" customWidth="1"/>
    <col min="26" max="26" width="9.8515625" style="5" customWidth="1"/>
    <col min="27" max="27" width="9.140625" style="4" customWidth="1"/>
    <col min="28" max="28" width="9.140625" style="5" customWidth="1"/>
    <col min="29" max="29" width="9.140625" style="121" customWidth="1"/>
    <col min="30" max="30" width="11.00390625" style="6" customWidth="1"/>
    <col min="31" max="31" width="11.7109375" style="19" customWidth="1"/>
    <col min="32" max="32" width="10.7109375" style="6" customWidth="1"/>
    <col min="33" max="33" width="14.00390625" style="19" customWidth="1"/>
    <col min="34" max="34" width="12.28125" style="8" customWidth="1"/>
    <col min="35" max="35" width="18.140625" style="8" customWidth="1"/>
    <col min="36" max="36" width="9.140625" style="4" customWidth="1"/>
    <col min="37" max="16384" width="9.7109375" style="4" customWidth="1"/>
  </cols>
  <sheetData>
    <row r="1" spans="1:29" ht="14.25">
      <c r="A1" s="133" t="s">
        <v>103</v>
      </c>
      <c r="B1" s="141"/>
      <c r="C1" s="103"/>
      <c r="D1" s="1"/>
      <c r="G1" s="165"/>
      <c r="H1" s="3"/>
      <c r="I1" s="3"/>
      <c r="J1" s="3"/>
      <c r="AC1" s="4"/>
    </row>
    <row r="2" spans="1:29" ht="14.25">
      <c r="A2" s="133" t="s">
        <v>15</v>
      </c>
      <c r="B2"/>
      <c r="C2" s="103"/>
      <c r="D2" s="1"/>
      <c r="G2" s="165"/>
      <c r="H2" s="3"/>
      <c r="I2" s="3"/>
      <c r="J2" s="3"/>
      <c r="AC2" s="4"/>
    </row>
    <row r="3" spans="1:29" ht="14.25">
      <c r="A3" s="133" t="s">
        <v>22</v>
      </c>
      <c r="B3" s="141"/>
      <c r="C3" s="103"/>
      <c r="D3" s="1"/>
      <c r="G3" s="165"/>
      <c r="H3" s="3"/>
      <c r="I3" s="3"/>
      <c r="J3" s="3"/>
      <c r="AC3" s="4"/>
    </row>
    <row r="4" ht="8.25" customHeight="1" thickBot="1">
      <c r="AC4" s="122"/>
    </row>
    <row r="5" spans="1:35" s="9" customFormat="1" ht="13.5" customHeight="1" thickTop="1">
      <c r="A5" s="331" t="s">
        <v>68</v>
      </c>
      <c r="B5" s="334" t="s">
        <v>12</v>
      </c>
      <c r="C5" s="337" t="s">
        <v>24</v>
      </c>
      <c r="D5" s="340" t="s">
        <v>69</v>
      </c>
      <c r="E5" s="342" t="s">
        <v>70</v>
      </c>
      <c r="F5" s="310" t="s">
        <v>71</v>
      </c>
      <c r="G5" s="328" t="s">
        <v>72</v>
      </c>
      <c r="H5" s="310" t="s">
        <v>73</v>
      </c>
      <c r="I5" s="310" t="s">
        <v>25</v>
      </c>
      <c r="J5" s="313" t="s">
        <v>21</v>
      </c>
      <c r="K5" s="316" t="s">
        <v>74</v>
      </c>
      <c r="L5" s="317"/>
      <c r="M5" s="317"/>
      <c r="N5" s="317"/>
      <c r="O5" s="317"/>
      <c r="P5" s="317"/>
      <c r="Q5" s="317"/>
      <c r="R5" s="317"/>
      <c r="S5" s="317"/>
      <c r="T5" s="318"/>
      <c r="U5" s="231"/>
      <c r="V5" s="319" t="s">
        <v>75</v>
      </c>
      <c r="W5" s="320"/>
      <c r="X5" s="320"/>
      <c r="Y5" s="320"/>
      <c r="Z5" s="320"/>
      <c r="AA5" s="320"/>
      <c r="AB5" s="320"/>
      <c r="AC5" s="320"/>
      <c r="AD5" s="320"/>
      <c r="AE5" s="321"/>
      <c r="AF5" s="293" t="s">
        <v>108</v>
      </c>
      <c r="AG5" s="294"/>
      <c r="AH5" s="297" t="s">
        <v>76</v>
      </c>
      <c r="AI5" s="300" t="s">
        <v>77</v>
      </c>
    </row>
    <row r="6" spans="1:35" s="9" customFormat="1" ht="12" customHeight="1">
      <c r="A6" s="332"/>
      <c r="B6" s="335"/>
      <c r="C6" s="338"/>
      <c r="D6" s="311"/>
      <c r="E6" s="343"/>
      <c r="F6" s="311"/>
      <c r="G6" s="329"/>
      <c r="H6" s="311"/>
      <c r="I6" s="311"/>
      <c r="J6" s="314"/>
      <c r="K6" s="303" t="s">
        <v>78</v>
      </c>
      <c r="L6" s="304"/>
      <c r="M6" s="305" t="s">
        <v>79</v>
      </c>
      <c r="N6" s="306"/>
      <c r="O6" s="305" t="s">
        <v>80</v>
      </c>
      <c r="P6" s="306"/>
      <c r="Q6" s="305" t="s">
        <v>81</v>
      </c>
      <c r="R6" s="307"/>
      <c r="S6" s="308" t="s">
        <v>82</v>
      </c>
      <c r="T6" s="309"/>
      <c r="U6" s="232"/>
      <c r="V6" s="326" t="s">
        <v>78</v>
      </c>
      <c r="W6" s="327"/>
      <c r="X6" s="322" t="s">
        <v>79</v>
      </c>
      <c r="Y6" s="322"/>
      <c r="Z6" s="322" t="s">
        <v>80</v>
      </c>
      <c r="AA6" s="322"/>
      <c r="AB6" s="322" t="s">
        <v>81</v>
      </c>
      <c r="AC6" s="323"/>
      <c r="AD6" s="324" t="s">
        <v>83</v>
      </c>
      <c r="AE6" s="325"/>
      <c r="AF6" s="295"/>
      <c r="AG6" s="296"/>
      <c r="AH6" s="298"/>
      <c r="AI6" s="301"/>
    </row>
    <row r="7" spans="1:35" s="9" customFormat="1" ht="25.5" customHeight="1" thickBot="1">
      <c r="A7" s="333"/>
      <c r="B7" s="336"/>
      <c r="C7" s="339"/>
      <c r="D7" s="341"/>
      <c r="E7" s="344"/>
      <c r="F7" s="312"/>
      <c r="G7" s="330"/>
      <c r="H7" s="312"/>
      <c r="I7" s="312"/>
      <c r="J7" s="315"/>
      <c r="K7" s="21" t="s">
        <v>84</v>
      </c>
      <c r="L7" s="22" t="s">
        <v>85</v>
      </c>
      <c r="M7" s="23" t="s">
        <v>84</v>
      </c>
      <c r="N7" s="22" t="s">
        <v>85</v>
      </c>
      <c r="O7" s="23" t="s">
        <v>84</v>
      </c>
      <c r="P7" s="22" t="s">
        <v>85</v>
      </c>
      <c r="Q7" s="23" t="s">
        <v>84</v>
      </c>
      <c r="R7" s="24" t="s">
        <v>85</v>
      </c>
      <c r="S7" s="25" t="s">
        <v>84</v>
      </c>
      <c r="T7" s="26" t="s">
        <v>85</v>
      </c>
      <c r="U7" s="233"/>
      <c r="V7" s="27" t="s">
        <v>84</v>
      </c>
      <c r="W7" s="28" t="s">
        <v>85</v>
      </c>
      <c r="X7" s="29" t="s">
        <v>84</v>
      </c>
      <c r="Y7" s="28" t="s">
        <v>85</v>
      </c>
      <c r="Z7" s="29" t="s">
        <v>84</v>
      </c>
      <c r="AA7" s="28" t="s">
        <v>85</v>
      </c>
      <c r="AB7" s="116" t="s">
        <v>84</v>
      </c>
      <c r="AC7" s="28" t="s">
        <v>85</v>
      </c>
      <c r="AD7" s="118" t="s">
        <v>84</v>
      </c>
      <c r="AE7" s="30" t="s">
        <v>85</v>
      </c>
      <c r="AF7" s="31" t="s">
        <v>84</v>
      </c>
      <c r="AG7" s="166" t="s">
        <v>85</v>
      </c>
      <c r="AH7" s="299"/>
      <c r="AI7" s="302"/>
    </row>
    <row r="8" spans="1:35" s="7" customFormat="1" ht="8.25" customHeight="1" thickBot="1" thickTop="1">
      <c r="A8" s="155"/>
      <c r="B8" s="143"/>
      <c r="C8" s="104"/>
      <c r="D8" s="10"/>
      <c r="E8" s="11"/>
      <c r="F8" s="11"/>
      <c r="G8" s="15"/>
      <c r="H8" s="12"/>
      <c r="I8" s="12"/>
      <c r="J8" s="13"/>
      <c r="K8" s="14"/>
      <c r="L8" s="15"/>
      <c r="M8" s="14"/>
      <c r="N8" s="15"/>
      <c r="O8" s="14"/>
      <c r="P8" s="15"/>
      <c r="Q8" s="14"/>
      <c r="R8" s="15"/>
      <c r="S8" s="16"/>
      <c r="T8" s="20"/>
      <c r="U8" s="20"/>
      <c r="V8" s="16"/>
      <c r="W8" s="17"/>
      <c r="X8" s="16"/>
      <c r="Y8" s="17"/>
      <c r="Z8" s="16"/>
      <c r="AA8" s="17"/>
      <c r="AB8" s="16"/>
      <c r="AC8" s="17"/>
      <c r="AD8" s="16"/>
      <c r="AE8" s="20"/>
      <c r="AF8" s="16"/>
      <c r="AG8" s="20"/>
      <c r="AH8" s="18"/>
      <c r="AI8" s="18"/>
    </row>
    <row r="9" spans="1:37" s="70" customFormat="1" ht="9.75" customHeight="1" thickTop="1">
      <c r="A9" s="111"/>
      <c r="B9" s="150"/>
      <c r="C9" s="111"/>
      <c r="D9" s="78"/>
      <c r="E9" s="78"/>
      <c r="F9" s="78"/>
      <c r="G9" s="79"/>
      <c r="H9" s="79"/>
      <c r="I9" s="79"/>
      <c r="J9" s="80"/>
      <c r="K9" s="54"/>
      <c r="L9" s="80"/>
      <c r="M9" s="54"/>
      <c r="N9" s="80"/>
      <c r="O9" s="54"/>
      <c r="P9" s="80"/>
      <c r="Q9" s="54"/>
      <c r="R9" s="80"/>
      <c r="S9" s="55"/>
      <c r="T9" s="80"/>
      <c r="U9" s="80"/>
      <c r="V9" s="55"/>
      <c r="W9" s="80"/>
      <c r="X9" s="55"/>
      <c r="Y9" s="80"/>
      <c r="Z9" s="55"/>
      <c r="AA9" s="80"/>
      <c r="AB9" s="55"/>
      <c r="AC9" s="136"/>
      <c r="AD9" s="55"/>
      <c r="AE9" s="80"/>
      <c r="AF9" s="55"/>
      <c r="AG9" s="80"/>
      <c r="AH9" s="114"/>
      <c r="AI9" s="114"/>
      <c r="AK9" s="44"/>
    </row>
    <row r="10" spans="1:37" s="81" customFormat="1" ht="33" customHeight="1">
      <c r="A10" s="112" t="s">
        <v>26</v>
      </c>
      <c r="B10" s="291" t="s">
        <v>27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O10" s="82"/>
      <c r="Q10" s="82"/>
      <c r="S10" s="83"/>
      <c r="T10" s="84"/>
      <c r="U10" s="84"/>
      <c r="V10" s="83"/>
      <c r="X10" s="83"/>
      <c r="Z10" s="83"/>
      <c r="AB10" s="83"/>
      <c r="AD10" s="83"/>
      <c r="AE10" s="84"/>
      <c r="AF10" s="83"/>
      <c r="AG10" s="84"/>
      <c r="AH10" s="128"/>
      <c r="AI10" s="128"/>
      <c r="AK10" s="44"/>
    </row>
    <row r="11" spans="1:37" s="51" customFormat="1" ht="17.25" thickBot="1">
      <c r="A11" s="158" t="s">
        <v>33</v>
      </c>
      <c r="B11" s="292" t="s">
        <v>28</v>
      </c>
      <c r="C11" s="292"/>
      <c r="D11" s="292"/>
      <c r="E11" s="292"/>
      <c r="F11" s="292"/>
      <c r="G11" s="292"/>
      <c r="H11" s="292"/>
      <c r="I11" s="292"/>
      <c r="J11" s="292"/>
      <c r="K11" s="292"/>
      <c r="L11" s="60"/>
      <c r="M11" s="61"/>
      <c r="N11" s="60"/>
      <c r="O11" s="61"/>
      <c r="P11" s="60"/>
      <c r="Q11" s="61"/>
      <c r="R11" s="60"/>
      <c r="S11" s="62"/>
      <c r="T11" s="60"/>
      <c r="U11" s="60"/>
      <c r="V11" s="62"/>
      <c r="W11" s="60"/>
      <c r="X11" s="62"/>
      <c r="Y11" s="60"/>
      <c r="Z11" s="62"/>
      <c r="AA11" s="60"/>
      <c r="AB11" s="62"/>
      <c r="AC11" s="60"/>
      <c r="AD11" s="62"/>
      <c r="AE11" s="60"/>
      <c r="AF11" s="62"/>
      <c r="AG11" s="60"/>
      <c r="AH11" s="114"/>
      <c r="AI11" s="114"/>
      <c r="AK11" s="44"/>
    </row>
    <row r="12" spans="1:37" s="34" customFormat="1" ht="40.5">
      <c r="A12" s="172" t="s">
        <v>29</v>
      </c>
      <c r="B12" s="173" t="s">
        <v>14</v>
      </c>
      <c r="C12" s="174" t="s">
        <v>36</v>
      </c>
      <c r="D12" s="194"/>
      <c r="E12" s="194"/>
      <c r="F12" s="195"/>
      <c r="G12" s="177">
        <f>+S12+AD12</f>
        <v>206000</v>
      </c>
      <c r="H12" s="178">
        <v>1</v>
      </c>
      <c r="I12" s="216">
        <f>'[1]DETAILS'!G355</f>
        <v>0.12</v>
      </c>
      <c r="J12" s="196">
        <f>G12*H12*I12</f>
        <v>24720</v>
      </c>
      <c r="K12" s="180">
        <v>0</v>
      </c>
      <c r="L12" s="178">
        <f>$I12*K12</f>
        <v>0</v>
      </c>
      <c r="M12" s="180">
        <v>0</v>
      </c>
      <c r="N12" s="181">
        <f>+M12*I12</f>
        <v>0</v>
      </c>
      <c r="O12" s="180">
        <v>50000</v>
      </c>
      <c r="P12" s="181">
        <f>+O12*I12</f>
        <v>6000</v>
      </c>
      <c r="Q12" s="180">
        <v>56000</v>
      </c>
      <c r="R12" s="183">
        <f>+Q12*I12</f>
        <v>6720</v>
      </c>
      <c r="S12" s="184">
        <f aca="true" t="shared" si="0" ref="S12:T14">+K12+M12+O12+Q12</f>
        <v>106000</v>
      </c>
      <c r="T12" s="351">
        <f t="shared" si="0"/>
        <v>12720</v>
      </c>
      <c r="U12" s="257">
        <f>T12*655.957</f>
        <v>8343773.04</v>
      </c>
      <c r="V12" s="180">
        <v>25000</v>
      </c>
      <c r="W12" s="178">
        <f>$I12*V12</f>
        <v>3000</v>
      </c>
      <c r="X12" s="180">
        <v>25000</v>
      </c>
      <c r="Y12" s="178">
        <f>$I12*X12</f>
        <v>3000</v>
      </c>
      <c r="Z12" s="180">
        <v>25000</v>
      </c>
      <c r="AA12" s="178">
        <f>$I12*Z12</f>
        <v>3000</v>
      </c>
      <c r="AB12" s="200">
        <v>25000</v>
      </c>
      <c r="AC12" s="178">
        <f>$I12*AB12</f>
        <v>3000</v>
      </c>
      <c r="AD12" s="188">
        <f aca="true" t="shared" si="1" ref="AD12:AE14">+V12+X12+Z12+AB12</f>
        <v>100000</v>
      </c>
      <c r="AE12" s="191">
        <f t="shared" si="1"/>
        <v>12000</v>
      </c>
      <c r="AF12" s="190">
        <f aca="true" t="shared" si="2" ref="AF12:AG14">+AD12+S12</f>
        <v>206000</v>
      </c>
      <c r="AG12" s="191">
        <f t="shared" si="2"/>
        <v>24720</v>
      </c>
      <c r="AH12" s="123" t="s">
        <v>86</v>
      </c>
      <c r="AI12" s="198"/>
      <c r="AK12" s="44"/>
    </row>
    <row r="13" spans="1:37" s="34" customFormat="1" ht="41.25" thickBot="1">
      <c r="A13" s="229" t="s">
        <v>30</v>
      </c>
      <c r="B13" s="173" t="s">
        <v>88</v>
      </c>
      <c r="C13" s="174" t="s">
        <v>23</v>
      </c>
      <c r="D13" s="217"/>
      <c r="E13" s="194"/>
      <c r="F13" s="195"/>
      <c r="G13" s="177">
        <f>'[1]DETAILS'!F372</f>
        <v>1191134</v>
      </c>
      <c r="H13" s="178">
        <v>1</v>
      </c>
      <c r="I13" s="216">
        <f>'[1]DETAILS'!G372</f>
        <v>0.1296302515082266</v>
      </c>
      <c r="J13" s="218">
        <f>G13*H13*I13</f>
        <v>154406.99999999997</v>
      </c>
      <c r="K13" s="180">
        <v>0</v>
      </c>
      <c r="L13" s="178">
        <f>$I13*K13</f>
        <v>0</v>
      </c>
      <c r="M13" s="181">
        <f>199368/2</f>
        <v>99684</v>
      </c>
      <c r="N13" s="181">
        <f>+M13*I13</f>
        <v>12922.061991346061</v>
      </c>
      <c r="O13" s="181">
        <f>199368/2</f>
        <v>99684</v>
      </c>
      <c r="P13" s="181">
        <f>+O13*I13</f>
        <v>12922.061991346061</v>
      </c>
      <c r="Q13" s="182">
        <v>0</v>
      </c>
      <c r="R13" s="183">
        <f>+Q13*I13</f>
        <v>0</v>
      </c>
      <c r="S13" s="219">
        <f t="shared" si="0"/>
        <v>199368</v>
      </c>
      <c r="T13" s="352">
        <f t="shared" si="0"/>
        <v>25844.123982692123</v>
      </c>
      <c r="U13" s="260">
        <f>T13*655.957</f>
        <v>16952634.035314776</v>
      </c>
      <c r="V13" s="180">
        <f>991766/4</f>
        <v>247941.5</v>
      </c>
      <c r="W13" s="178">
        <f>$I13*V13</f>
        <v>32140.719004326966</v>
      </c>
      <c r="X13" s="180">
        <f>991766/4</f>
        <v>247941.5</v>
      </c>
      <c r="Y13" s="178">
        <f>$I13*X13</f>
        <v>32140.719004326966</v>
      </c>
      <c r="Z13" s="180">
        <f>991766/4</f>
        <v>247941.5</v>
      </c>
      <c r="AA13" s="178">
        <f>$I13*Z13</f>
        <v>32140.719004326966</v>
      </c>
      <c r="AB13" s="200">
        <f>991766/4</f>
        <v>247941.5</v>
      </c>
      <c r="AC13" s="178">
        <f>$I13*AB13</f>
        <v>32140.719004326966</v>
      </c>
      <c r="AD13" s="188">
        <f t="shared" si="1"/>
        <v>991766</v>
      </c>
      <c r="AE13" s="191">
        <f t="shared" si="1"/>
        <v>128562.87601730786</v>
      </c>
      <c r="AF13" s="190">
        <f t="shared" si="2"/>
        <v>1191134</v>
      </c>
      <c r="AG13" s="191">
        <f t="shared" si="2"/>
        <v>154407</v>
      </c>
      <c r="AH13" s="192" t="s">
        <v>86</v>
      </c>
      <c r="AI13" s="198" t="s">
        <v>67</v>
      </c>
      <c r="AK13" s="44"/>
    </row>
    <row r="14" spans="1:37" s="34" customFormat="1" ht="34.5" customHeight="1" thickBot="1">
      <c r="A14" s="229" t="s">
        <v>31</v>
      </c>
      <c r="B14" s="173" t="s">
        <v>97</v>
      </c>
      <c r="C14" s="174" t="s">
        <v>13</v>
      </c>
      <c r="D14" s="220"/>
      <c r="E14" s="175"/>
      <c r="F14" s="176"/>
      <c r="G14" s="221">
        <v>55</v>
      </c>
      <c r="H14" s="222">
        <v>1</v>
      </c>
      <c r="I14" s="222">
        <f>'[1]DETAILS'!G378</f>
        <v>1524.4901723741038</v>
      </c>
      <c r="J14" s="218">
        <f>G14*H14*I14</f>
        <v>83846.95948057571</v>
      </c>
      <c r="K14" s="223">
        <v>0</v>
      </c>
      <c r="L14" s="178">
        <f>$I14*K14</f>
        <v>0</v>
      </c>
      <c r="M14" s="223">
        <v>55</v>
      </c>
      <c r="N14" s="181">
        <f>+M14*I14</f>
        <v>83846.95948057571</v>
      </c>
      <c r="O14" s="224">
        <v>0</v>
      </c>
      <c r="P14" s="181">
        <f>+O14*I14</f>
        <v>0</v>
      </c>
      <c r="Q14" s="225">
        <v>0</v>
      </c>
      <c r="R14" s="183">
        <f>+Q14*I14</f>
        <v>0</v>
      </c>
      <c r="S14" s="219">
        <f t="shared" si="0"/>
        <v>55</v>
      </c>
      <c r="T14" s="261">
        <f t="shared" si="0"/>
        <v>83846.95948057571</v>
      </c>
      <c r="U14" s="262"/>
      <c r="V14" s="223">
        <v>0</v>
      </c>
      <c r="W14" s="178">
        <f>$I14*V14</f>
        <v>0</v>
      </c>
      <c r="X14" s="226">
        <v>0</v>
      </c>
      <c r="Y14" s="178">
        <f>$I14*X14</f>
        <v>0</v>
      </c>
      <c r="Z14" s="224">
        <v>0</v>
      </c>
      <c r="AA14" s="178">
        <f>$I14*Z14</f>
        <v>0</v>
      </c>
      <c r="AB14" s="227">
        <v>0</v>
      </c>
      <c r="AC14" s="178">
        <f>$I14*AB14</f>
        <v>0</v>
      </c>
      <c r="AD14" s="188">
        <f t="shared" si="1"/>
        <v>0</v>
      </c>
      <c r="AE14" s="191">
        <f t="shared" si="1"/>
        <v>0</v>
      </c>
      <c r="AF14" s="190">
        <f t="shared" si="2"/>
        <v>55</v>
      </c>
      <c r="AG14" s="191">
        <f t="shared" si="2"/>
        <v>83846.95948057571</v>
      </c>
      <c r="AH14" s="123" t="s">
        <v>20</v>
      </c>
      <c r="AI14" s="228"/>
      <c r="AK14" s="44"/>
    </row>
    <row r="15" spans="1:37" s="51" customFormat="1" ht="18" thickBot="1" thickTop="1">
      <c r="A15" s="157"/>
      <c r="B15" s="145" t="s">
        <v>32</v>
      </c>
      <c r="C15" s="105"/>
      <c r="D15" s="47"/>
      <c r="E15" s="48"/>
      <c r="F15" s="46"/>
      <c r="G15" s="49"/>
      <c r="H15" s="50"/>
      <c r="I15" s="50"/>
      <c r="J15" s="169">
        <f aca="true" t="shared" si="3" ref="J15:AG15">SUM(J12:J14)</f>
        <v>262973.9594805757</v>
      </c>
      <c r="K15" s="86">
        <f t="shared" si="3"/>
        <v>0</v>
      </c>
      <c r="L15" s="86">
        <f t="shared" si="3"/>
        <v>0</v>
      </c>
      <c r="M15" s="86">
        <f t="shared" si="3"/>
        <v>99739</v>
      </c>
      <c r="N15" s="86">
        <f t="shared" si="3"/>
        <v>96769.02147192176</v>
      </c>
      <c r="O15" s="86">
        <f t="shared" si="3"/>
        <v>149684</v>
      </c>
      <c r="P15" s="86">
        <f t="shared" si="3"/>
        <v>18922.06199134606</v>
      </c>
      <c r="Q15" s="86">
        <f t="shared" si="3"/>
        <v>56000</v>
      </c>
      <c r="R15" s="86">
        <f t="shared" si="3"/>
        <v>6720</v>
      </c>
      <c r="S15" s="86">
        <f t="shared" si="3"/>
        <v>305423</v>
      </c>
      <c r="T15" s="234">
        <f t="shared" si="3"/>
        <v>122411.08346326783</v>
      </c>
      <c r="U15" s="263">
        <f>U13+U12</f>
        <v>25296407.075314775</v>
      </c>
      <c r="V15" s="87">
        <f t="shared" si="3"/>
        <v>272941.5</v>
      </c>
      <c r="W15" s="86">
        <f t="shared" si="3"/>
        <v>35140.719004326966</v>
      </c>
      <c r="X15" s="86">
        <f t="shared" si="3"/>
        <v>272941.5</v>
      </c>
      <c r="Y15" s="86">
        <f t="shared" si="3"/>
        <v>35140.719004326966</v>
      </c>
      <c r="Z15" s="86">
        <f t="shared" si="3"/>
        <v>272941.5</v>
      </c>
      <c r="AA15" s="86">
        <f t="shared" si="3"/>
        <v>35140.719004326966</v>
      </c>
      <c r="AB15" s="86">
        <f t="shared" si="3"/>
        <v>272941.5</v>
      </c>
      <c r="AC15" s="86">
        <f t="shared" si="3"/>
        <v>35140.719004326966</v>
      </c>
      <c r="AD15" s="86">
        <f t="shared" si="3"/>
        <v>1091766</v>
      </c>
      <c r="AE15" s="86">
        <f t="shared" si="3"/>
        <v>140562.87601730786</v>
      </c>
      <c r="AF15" s="86">
        <f t="shared" si="3"/>
        <v>1397189</v>
      </c>
      <c r="AG15" s="169">
        <f t="shared" si="3"/>
        <v>262973.9594805757</v>
      </c>
      <c r="AH15" s="126"/>
      <c r="AI15" s="127"/>
      <c r="AK15" s="44"/>
    </row>
    <row r="16" spans="1:37" s="51" customFormat="1" ht="18" thickBot="1" thickTop="1">
      <c r="A16" s="158" t="s">
        <v>34</v>
      </c>
      <c r="B16" s="147" t="s">
        <v>35</v>
      </c>
      <c r="C16" s="105"/>
      <c r="D16" s="58"/>
      <c r="E16" s="57"/>
      <c r="F16" s="57"/>
      <c r="G16" s="59"/>
      <c r="H16" s="59"/>
      <c r="I16" s="59"/>
      <c r="K16" s="61"/>
      <c r="L16" s="60"/>
      <c r="M16" s="61"/>
      <c r="N16" s="60"/>
      <c r="O16" s="61"/>
      <c r="P16" s="60"/>
      <c r="Q16" s="61"/>
      <c r="R16" s="86"/>
      <c r="S16" s="86"/>
      <c r="T16" s="234"/>
      <c r="U16" s="248"/>
      <c r="V16" s="87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169"/>
      <c r="AH16" s="114"/>
      <c r="AI16" s="114"/>
      <c r="AK16" s="44"/>
    </row>
    <row r="17" spans="1:37" s="57" customFormat="1" ht="18" thickBot="1" thickTop="1">
      <c r="A17" s="157"/>
      <c r="B17" s="145" t="s">
        <v>37</v>
      </c>
      <c r="C17" s="106"/>
      <c r="D17" s="47"/>
      <c r="E17" s="48"/>
      <c r="F17" s="46"/>
      <c r="G17" s="87"/>
      <c r="H17" s="86"/>
      <c r="I17" s="86"/>
      <c r="J17" s="168">
        <f aca="true" t="shared" si="4" ref="J17:Q17">J15</f>
        <v>262973.9594805757</v>
      </c>
      <c r="K17" s="64">
        <f t="shared" si="4"/>
        <v>0</v>
      </c>
      <c r="L17" s="64">
        <f t="shared" si="4"/>
        <v>0</v>
      </c>
      <c r="M17" s="64">
        <f t="shared" si="4"/>
        <v>99739</v>
      </c>
      <c r="N17" s="64">
        <f t="shared" si="4"/>
        <v>96769.02147192176</v>
      </c>
      <c r="O17" s="64">
        <f t="shared" si="4"/>
        <v>149684</v>
      </c>
      <c r="P17" s="140">
        <f t="shared" si="4"/>
        <v>18922.06199134606</v>
      </c>
      <c r="Q17" s="64">
        <f t="shared" si="4"/>
        <v>56000</v>
      </c>
      <c r="R17" s="86">
        <f aca="true" t="shared" si="5" ref="R17:AG17">SUM(R14:R16)</f>
        <v>6720</v>
      </c>
      <c r="S17" s="86">
        <f t="shared" si="5"/>
        <v>305478</v>
      </c>
      <c r="T17" s="234">
        <f t="shared" si="5"/>
        <v>206258.04294384352</v>
      </c>
      <c r="U17" s="256"/>
      <c r="V17" s="87">
        <f t="shared" si="5"/>
        <v>272941.5</v>
      </c>
      <c r="W17" s="86">
        <f t="shared" si="5"/>
        <v>35140.719004326966</v>
      </c>
      <c r="X17" s="86">
        <f t="shared" si="5"/>
        <v>272941.5</v>
      </c>
      <c r="Y17" s="86">
        <f t="shared" si="5"/>
        <v>35140.719004326966</v>
      </c>
      <c r="Z17" s="86">
        <f t="shared" si="5"/>
        <v>272941.5</v>
      </c>
      <c r="AA17" s="86">
        <f t="shared" si="5"/>
        <v>35140.719004326966</v>
      </c>
      <c r="AB17" s="86">
        <f t="shared" si="5"/>
        <v>272941.5</v>
      </c>
      <c r="AC17" s="86">
        <f t="shared" si="5"/>
        <v>35140.719004326966</v>
      </c>
      <c r="AD17" s="86">
        <f t="shared" si="5"/>
        <v>1091766</v>
      </c>
      <c r="AE17" s="86">
        <f t="shared" si="5"/>
        <v>140562.87601730786</v>
      </c>
      <c r="AF17" s="86">
        <f t="shared" si="5"/>
        <v>1397244</v>
      </c>
      <c r="AG17" s="169">
        <f t="shared" si="5"/>
        <v>346820.9189611514</v>
      </c>
      <c r="AH17" s="126"/>
      <c r="AI17" s="127"/>
      <c r="AK17" s="44"/>
    </row>
    <row r="18" spans="1:37" s="51" customFormat="1" ht="17.25" thickTop="1">
      <c r="A18" s="158"/>
      <c r="B18" s="147"/>
      <c r="C18" s="108"/>
      <c r="D18" s="58"/>
      <c r="E18" s="57"/>
      <c r="F18" s="57"/>
      <c r="G18" s="59"/>
      <c r="H18" s="59"/>
      <c r="I18" s="59"/>
      <c r="J18" s="60"/>
      <c r="K18" s="61"/>
      <c r="L18" s="60"/>
      <c r="M18" s="61"/>
      <c r="N18" s="60"/>
      <c r="O18" s="61"/>
      <c r="P18" s="60"/>
      <c r="Q18" s="61"/>
      <c r="R18" s="60"/>
      <c r="S18" s="62"/>
      <c r="T18" s="60"/>
      <c r="U18" s="249"/>
      <c r="V18" s="62"/>
      <c r="W18" s="60"/>
      <c r="X18" s="62"/>
      <c r="Y18" s="60"/>
      <c r="Z18" s="62"/>
      <c r="AA18" s="60"/>
      <c r="AB18" s="62"/>
      <c r="AC18" s="60"/>
      <c r="AD18" s="62"/>
      <c r="AE18" s="60"/>
      <c r="AF18" s="62"/>
      <c r="AG18" s="60"/>
      <c r="AH18" s="114"/>
      <c r="AI18" s="114"/>
      <c r="AK18" s="44"/>
    </row>
    <row r="19" spans="1:37" s="51" customFormat="1" ht="19.5" customHeight="1">
      <c r="A19" s="158" t="s">
        <v>39</v>
      </c>
      <c r="B19" s="147" t="s">
        <v>38</v>
      </c>
      <c r="C19" s="108"/>
      <c r="D19" s="58"/>
      <c r="E19" s="57"/>
      <c r="F19" s="57"/>
      <c r="G19" s="59"/>
      <c r="H19" s="59"/>
      <c r="I19" s="59"/>
      <c r="J19" s="60"/>
      <c r="K19" s="61"/>
      <c r="L19" s="60"/>
      <c r="M19" s="61"/>
      <c r="N19" s="60"/>
      <c r="O19" s="61"/>
      <c r="P19" s="60"/>
      <c r="Q19" s="61"/>
      <c r="R19" s="60"/>
      <c r="S19" s="62"/>
      <c r="T19" s="60"/>
      <c r="U19" s="249"/>
      <c r="V19" s="62"/>
      <c r="W19" s="60"/>
      <c r="X19" s="62"/>
      <c r="Y19" s="60"/>
      <c r="Z19" s="62"/>
      <c r="AA19" s="60"/>
      <c r="AB19" s="62"/>
      <c r="AC19" s="60"/>
      <c r="AD19" s="62"/>
      <c r="AE19" s="60"/>
      <c r="AF19" s="62"/>
      <c r="AG19" s="60"/>
      <c r="AH19" s="114"/>
      <c r="AI19" s="114"/>
      <c r="AK19" s="44"/>
    </row>
    <row r="20" spans="1:37" s="34" customFormat="1" ht="54">
      <c r="A20" s="172" t="s">
        <v>40</v>
      </c>
      <c r="B20" s="173" t="s">
        <v>95</v>
      </c>
      <c r="C20" s="174" t="s">
        <v>100</v>
      </c>
      <c r="D20" s="194"/>
      <c r="E20" s="194"/>
      <c r="F20" s="195"/>
      <c r="G20" s="177">
        <v>2</v>
      </c>
      <c r="H20" s="178">
        <v>1</v>
      </c>
      <c r="I20" s="178">
        <f>+'[1]DETAILS'!G541</f>
        <v>1500</v>
      </c>
      <c r="J20" s="196">
        <f>G20*H20*I20</f>
        <v>3000</v>
      </c>
      <c r="K20" s="180">
        <v>2</v>
      </c>
      <c r="L20" s="180">
        <f>+K20*I20</f>
        <v>3000</v>
      </c>
      <c r="M20" s="180">
        <v>0</v>
      </c>
      <c r="N20" s="181">
        <f>+M20*I20</f>
        <v>0</v>
      </c>
      <c r="O20" s="181">
        <v>0</v>
      </c>
      <c r="P20" s="181">
        <f>+O20*I20</f>
        <v>0</v>
      </c>
      <c r="Q20" s="182">
        <v>0</v>
      </c>
      <c r="R20" s="183">
        <f>+Q20*I20</f>
        <v>0</v>
      </c>
      <c r="S20" s="184">
        <f aca="true" t="shared" si="6" ref="S20:T37">+K20+M20+O20+Q20</f>
        <v>2</v>
      </c>
      <c r="T20" s="185">
        <f>+L20+N20+P20+R20</f>
        <v>3000</v>
      </c>
      <c r="U20" s="264"/>
      <c r="V20" s="180">
        <v>0</v>
      </c>
      <c r="W20" s="178">
        <f>$I20*V20</f>
        <v>0</v>
      </c>
      <c r="X20" s="188">
        <v>0</v>
      </c>
      <c r="Y20" s="178">
        <f aca="true" t="shared" si="7" ref="Y20:Y37">$I20*X20</f>
        <v>0</v>
      </c>
      <c r="Z20" s="181">
        <v>0</v>
      </c>
      <c r="AA20" s="178">
        <f aca="true" t="shared" si="8" ref="AA20:AA37">$I20*Z20</f>
        <v>0</v>
      </c>
      <c r="AB20" s="190">
        <v>0</v>
      </c>
      <c r="AC20" s="178">
        <f aca="true" t="shared" si="9" ref="AC20:AC37">$I20*AB20</f>
        <v>0</v>
      </c>
      <c r="AD20" s="188">
        <f aca="true" t="shared" si="10" ref="AD20:AE37">+V20+X20+Z20+AB20</f>
        <v>0</v>
      </c>
      <c r="AE20" s="191">
        <f t="shared" si="10"/>
        <v>0</v>
      </c>
      <c r="AF20" s="190">
        <f>+AD20+S20</f>
        <v>2</v>
      </c>
      <c r="AG20" s="191">
        <f>+AE20+T20</f>
        <v>3000</v>
      </c>
      <c r="AH20" s="123" t="s">
        <v>20</v>
      </c>
      <c r="AI20" s="198"/>
      <c r="AK20" s="44"/>
    </row>
    <row r="21" spans="1:37" s="34" customFormat="1" ht="40.5" customHeight="1">
      <c r="A21" s="172" t="s">
        <v>41</v>
      </c>
      <c r="B21" s="173" t="s">
        <v>6</v>
      </c>
      <c r="C21" s="174" t="s">
        <v>87</v>
      </c>
      <c r="D21" s="194"/>
      <c r="E21" s="194"/>
      <c r="F21" s="195"/>
      <c r="G21" s="177">
        <f>+M21</f>
        <v>35</v>
      </c>
      <c r="H21" s="178">
        <v>1</v>
      </c>
      <c r="I21" s="178">
        <f>+'[1]DETAILS'!G555</f>
        <v>82.93226537715124</v>
      </c>
      <c r="J21" s="196">
        <f>G21*H21*I21</f>
        <v>2902.6292882002936</v>
      </c>
      <c r="K21" s="180">
        <v>0</v>
      </c>
      <c r="L21" s="180">
        <f aca="true" t="shared" si="11" ref="L21:L37">+K21*I21</f>
        <v>0</v>
      </c>
      <c r="M21" s="180">
        <v>35</v>
      </c>
      <c r="N21" s="181">
        <f aca="true" t="shared" si="12" ref="N21:N37">+M21*I21</f>
        <v>2902.6292882002936</v>
      </c>
      <c r="O21" s="181">
        <v>0</v>
      </c>
      <c r="P21" s="181">
        <f aca="true" t="shared" si="13" ref="P21:P37">+O21*I21</f>
        <v>0</v>
      </c>
      <c r="Q21" s="182">
        <v>0</v>
      </c>
      <c r="R21" s="183">
        <f aca="true" t="shared" si="14" ref="R21:R37">+Q21*I21</f>
        <v>0</v>
      </c>
      <c r="S21" s="184">
        <f t="shared" si="6"/>
        <v>35</v>
      </c>
      <c r="T21" s="185">
        <f t="shared" si="6"/>
        <v>2902.6292882002936</v>
      </c>
      <c r="U21" s="258">
        <f>T21*655.957</f>
        <v>1904000</v>
      </c>
      <c r="V21" s="180">
        <v>0</v>
      </c>
      <c r="W21" s="178">
        <f aca="true" t="shared" si="15" ref="W21:W37">$I21*V21</f>
        <v>0</v>
      </c>
      <c r="X21" s="188">
        <v>0</v>
      </c>
      <c r="Y21" s="178">
        <f t="shared" si="7"/>
        <v>0</v>
      </c>
      <c r="Z21" s="181">
        <v>0</v>
      </c>
      <c r="AA21" s="178">
        <f t="shared" si="8"/>
        <v>0</v>
      </c>
      <c r="AB21" s="190">
        <v>0</v>
      </c>
      <c r="AC21" s="178">
        <f t="shared" si="9"/>
        <v>0</v>
      </c>
      <c r="AD21" s="188">
        <f t="shared" si="10"/>
        <v>0</v>
      </c>
      <c r="AE21" s="191">
        <f t="shared" si="10"/>
        <v>0</v>
      </c>
      <c r="AF21" s="190">
        <f aca="true" t="shared" si="16" ref="AF21:AG37">+AD21+S21</f>
        <v>35</v>
      </c>
      <c r="AG21" s="191">
        <f t="shared" si="16"/>
        <v>2902.6292882002936</v>
      </c>
      <c r="AH21" s="123" t="s">
        <v>86</v>
      </c>
      <c r="AI21" s="198"/>
      <c r="AK21" s="44"/>
    </row>
    <row r="22" spans="1:37" s="34" customFormat="1" ht="29.25" customHeight="1">
      <c r="A22" s="172" t="s">
        <v>42</v>
      </c>
      <c r="B22" s="173" t="s">
        <v>94</v>
      </c>
      <c r="C22" s="174" t="s">
        <v>87</v>
      </c>
      <c r="D22" s="194"/>
      <c r="E22" s="194"/>
      <c r="F22" s="195"/>
      <c r="G22" s="177">
        <f>+M22</f>
        <v>50</v>
      </c>
      <c r="H22" s="178">
        <v>1</v>
      </c>
      <c r="I22" s="178">
        <f>+'[1]DETAILS'!G562</f>
        <v>8.04</v>
      </c>
      <c r="J22" s="196">
        <f>G22*H22*I22</f>
        <v>401.99999999999994</v>
      </c>
      <c r="K22" s="180">
        <v>0</v>
      </c>
      <c r="L22" s="180">
        <f t="shared" si="11"/>
        <v>0</v>
      </c>
      <c r="M22" s="180">
        <v>50</v>
      </c>
      <c r="N22" s="181">
        <f t="shared" si="12"/>
        <v>401.99999999999994</v>
      </c>
      <c r="O22" s="181">
        <v>0</v>
      </c>
      <c r="P22" s="181">
        <f t="shared" si="13"/>
        <v>0</v>
      </c>
      <c r="Q22" s="182">
        <v>0</v>
      </c>
      <c r="R22" s="183">
        <f t="shared" si="14"/>
        <v>0</v>
      </c>
      <c r="S22" s="184">
        <f t="shared" si="6"/>
        <v>50</v>
      </c>
      <c r="T22" s="185">
        <f t="shared" si="6"/>
        <v>401.99999999999994</v>
      </c>
      <c r="U22" s="258">
        <f>T22*655.957</f>
        <v>263694.714</v>
      </c>
      <c r="V22" s="180">
        <v>0</v>
      </c>
      <c r="W22" s="178">
        <f t="shared" si="15"/>
        <v>0</v>
      </c>
      <c r="X22" s="188">
        <v>0</v>
      </c>
      <c r="Y22" s="178">
        <f t="shared" si="7"/>
        <v>0</v>
      </c>
      <c r="Z22" s="181">
        <v>0</v>
      </c>
      <c r="AA22" s="178">
        <f t="shared" si="8"/>
        <v>0</v>
      </c>
      <c r="AB22" s="190">
        <v>0</v>
      </c>
      <c r="AC22" s="178">
        <f t="shared" si="9"/>
        <v>0</v>
      </c>
      <c r="AD22" s="188">
        <f t="shared" si="10"/>
        <v>0</v>
      </c>
      <c r="AE22" s="191">
        <f t="shared" si="10"/>
        <v>0</v>
      </c>
      <c r="AF22" s="190">
        <f t="shared" si="16"/>
        <v>50</v>
      </c>
      <c r="AG22" s="191">
        <f t="shared" si="16"/>
        <v>401.99999999999994</v>
      </c>
      <c r="AH22" s="123" t="s">
        <v>86</v>
      </c>
      <c r="AI22" s="198"/>
      <c r="AK22" s="44"/>
    </row>
    <row r="23" spans="1:37" s="34" customFormat="1" ht="31.5" customHeight="1">
      <c r="A23" s="172" t="s">
        <v>43</v>
      </c>
      <c r="B23" s="173" t="s">
        <v>16</v>
      </c>
      <c r="C23" s="174" t="s">
        <v>87</v>
      </c>
      <c r="D23" s="194"/>
      <c r="E23" s="194"/>
      <c r="F23" s="195"/>
      <c r="G23" s="177">
        <f>+S23</f>
        <v>1760</v>
      </c>
      <c r="H23" s="178">
        <v>1</v>
      </c>
      <c r="I23" s="178">
        <f>+'[1]DETAILS'!G567</f>
        <v>4.573470517122312</v>
      </c>
      <c r="J23" s="196">
        <f>G23*H23*I23</f>
        <v>8049.308110135268</v>
      </c>
      <c r="K23" s="180">
        <v>0</v>
      </c>
      <c r="L23" s="180">
        <f t="shared" si="11"/>
        <v>0</v>
      </c>
      <c r="M23" s="180">
        <v>1760</v>
      </c>
      <c r="N23" s="181">
        <f t="shared" si="12"/>
        <v>8049.308110135268</v>
      </c>
      <c r="O23" s="181">
        <v>0</v>
      </c>
      <c r="P23" s="181">
        <f t="shared" si="13"/>
        <v>0</v>
      </c>
      <c r="Q23" s="182">
        <v>0</v>
      </c>
      <c r="R23" s="183">
        <f t="shared" si="14"/>
        <v>0</v>
      </c>
      <c r="S23" s="184">
        <f t="shared" si="6"/>
        <v>1760</v>
      </c>
      <c r="T23" s="185">
        <f t="shared" si="6"/>
        <v>8049.308110135268</v>
      </c>
      <c r="U23" s="258">
        <f>T23*655.957</f>
        <v>5280000</v>
      </c>
      <c r="V23" s="180">
        <v>0</v>
      </c>
      <c r="W23" s="178">
        <f t="shared" si="15"/>
        <v>0</v>
      </c>
      <c r="X23" s="188">
        <v>0</v>
      </c>
      <c r="Y23" s="178">
        <f t="shared" si="7"/>
        <v>0</v>
      </c>
      <c r="Z23" s="181">
        <v>0</v>
      </c>
      <c r="AA23" s="178">
        <f t="shared" si="8"/>
        <v>0</v>
      </c>
      <c r="AB23" s="190">
        <v>0</v>
      </c>
      <c r="AC23" s="178">
        <f t="shared" si="9"/>
        <v>0</v>
      </c>
      <c r="AD23" s="188">
        <f t="shared" si="10"/>
        <v>0</v>
      </c>
      <c r="AE23" s="191">
        <f t="shared" si="10"/>
        <v>0</v>
      </c>
      <c r="AF23" s="190">
        <f t="shared" si="16"/>
        <v>1760</v>
      </c>
      <c r="AG23" s="191">
        <f t="shared" si="16"/>
        <v>8049.308110135268</v>
      </c>
      <c r="AH23" s="123" t="s">
        <v>86</v>
      </c>
      <c r="AI23" s="198"/>
      <c r="AK23" s="44"/>
    </row>
    <row r="24" spans="1:37" s="34" customFormat="1" ht="40.5">
      <c r="A24" s="172" t="s">
        <v>44</v>
      </c>
      <c r="B24" s="173" t="s">
        <v>53</v>
      </c>
      <c r="C24" s="174" t="s">
        <v>87</v>
      </c>
      <c r="D24" s="194"/>
      <c r="E24" s="194"/>
      <c r="F24" s="195"/>
      <c r="G24" s="177">
        <v>39</v>
      </c>
      <c r="H24" s="178">
        <v>1</v>
      </c>
      <c r="I24" s="178">
        <f>+'[1]DETAILS'!G583</f>
        <v>205.49345733770934</v>
      </c>
      <c r="J24" s="196">
        <f>G24*H24*I24</f>
        <v>8014.244836170665</v>
      </c>
      <c r="K24" s="180">
        <v>39</v>
      </c>
      <c r="L24" s="180">
        <f t="shared" si="11"/>
        <v>8014.244836170665</v>
      </c>
      <c r="M24" s="180">
        <v>0</v>
      </c>
      <c r="N24" s="181">
        <f t="shared" si="12"/>
        <v>0</v>
      </c>
      <c r="O24" s="181">
        <v>0</v>
      </c>
      <c r="P24" s="181">
        <f t="shared" si="13"/>
        <v>0</v>
      </c>
      <c r="Q24" s="182">
        <v>0</v>
      </c>
      <c r="R24" s="183">
        <f t="shared" si="14"/>
        <v>0</v>
      </c>
      <c r="S24" s="184">
        <f t="shared" si="6"/>
        <v>39</v>
      </c>
      <c r="T24" s="185">
        <f t="shared" si="6"/>
        <v>8014.244836170665</v>
      </c>
      <c r="U24" s="258">
        <f>T24*655.957</f>
        <v>5257000.000000001</v>
      </c>
      <c r="V24" s="180">
        <v>0</v>
      </c>
      <c r="W24" s="178">
        <f t="shared" si="15"/>
        <v>0</v>
      </c>
      <c r="X24" s="188">
        <v>0</v>
      </c>
      <c r="Y24" s="178">
        <f t="shared" si="7"/>
        <v>0</v>
      </c>
      <c r="Z24" s="181">
        <v>0</v>
      </c>
      <c r="AA24" s="178">
        <f t="shared" si="8"/>
        <v>0</v>
      </c>
      <c r="AB24" s="190">
        <v>0</v>
      </c>
      <c r="AC24" s="178">
        <f t="shared" si="9"/>
        <v>0</v>
      </c>
      <c r="AD24" s="188">
        <f t="shared" si="10"/>
        <v>0</v>
      </c>
      <c r="AE24" s="191">
        <f t="shared" si="10"/>
        <v>0</v>
      </c>
      <c r="AF24" s="190">
        <f t="shared" si="16"/>
        <v>39</v>
      </c>
      <c r="AG24" s="191">
        <f t="shared" si="16"/>
        <v>8014.244836170665</v>
      </c>
      <c r="AH24" s="123" t="s">
        <v>86</v>
      </c>
      <c r="AI24" s="198"/>
      <c r="AK24" s="44"/>
    </row>
    <row r="25" spans="1:37" s="34" customFormat="1" ht="45" customHeight="1" hidden="1">
      <c r="A25" s="172" t="s">
        <v>45</v>
      </c>
      <c r="B25" s="173" t="s">
        <v>104</v>
      </c>
      <c r="C25" s="174"/>
      <c r="D25" s="194"/>
      <c r="E25" s="194"/>
      <c r="F25" s="195"/>
      <c r="G25" s="177"/>
      <c r="H25" s="177"/>
      <c r="I25" s="177"/>
      <c r="J25" s="177"/>
      <c r="K25" s="177"/>
      <c r="L25" s="180"/>
      <c r="M25" s="177"/>
      <c r="N25" s="181"/>
      <c r="O25" s="177"/>
      <c r="P25" s="181"/>
      <c r="Q25" s="177"/>
      <c r="R25" s="183"/>
      <c r="S25" s="177"/>
      <c r="T25" s="185"/>
      <c r="U25" s="258"/>
      <c r="V25" s="177"/>
      <c r="W25" s="178"/>
      <c r="X25" s="177"/>
      <c r="Y25" s="178"/>
      <c r="Z25" s="177"/>
      <c r="AA25" s="178"/>
      <c r="AB25" s="199"/>
      <c r="AC25" s="178"/>
      <c r="AD25" s="177"/>
      <c r="AE25" s="191"/>
      <c r="AF25" s="190"/>
      <c r="AG25" s="191"/>
      <c r="AH25" s="123"/>
      <c r="AI25" s="198"/>
      <c r="AK25" s="44"/>
    </row>
    <row r="26" spans="1:37" s="34" customFormat="1" ht="40.5">
      <c r="A26" s="172" t="s">
        <v>45</v>
      </c>
      <c r="B26" s="173" t="s">
        <v>8</v>
      </c>
      <c r="C26" s="174" t="s">
        <v>87</v>
      </c>
      <c r="D26" s="194"/>
      <c r="E26" s="194"/>
      <c r="F26" s="195"/>
      <c r="G26" s="177">
        <f>+S26+AD26</f>
        <v>915</v>
      </c>
      <c r="H26" s="178">
        <v>1</v>
      </c>
      <c r="I26" s="178">
        <f>+'[1]DETAILS'!G599</f>
        <v>75.53307318533334</v>
      </c>
      <c r="J26" s="196">
        <f>G26*H26*I26</f>
        <v>69112.76196458</v>
      </c>
      <c r="K26" s="180">
        <v>0</v>
      </c>
      <c r="L26" s="180">
        <f t="shared" si="11"/>
        <v>0</v>
      </c>
      <c r="M26" s="180">
        <v>545</v>
      </c>
      <c r="N26" s="181">
        <f t="shared" si="12"/>
        <v>41165.52488600667</v>
      </c>
      <c r="O26" s="181">
        <v>0</v>
      </c>
      <c r="P26" s="181">
        <f t="shared" si="13"/>
        <v>0</v>
      </c>
      <c r="Q26" s="182">
        <v>370</v>
      </c>
      <c r="R26" s="183">
        <f t="shared" si="14"/>
        <v>27947.237078573333</v>
      </c>
      <c r="S26" s="184">
        <f t="shared" si="6"/>
        <v>915</v>
      </c>
      <c r="T26" s="185">
        <f t="shared" si="6"/>
        <v>69112.76196458</v>
      </c>
      <c r="U26" s="258">
        <f>T26*655.957</f>
        <v>45335000</v>
      </c>
      <c r="V26" s="180">
        <v>0</v>
      </c>
      <c r="W26" s="178">
        <f t="shared" si="15"/>
        <v>0</v>
      </c>
      <c r="X26" s="188">
        <v>0</v>
      </c>
      <c r="Y26" s="178">
        <f t="shared" si="7"/>
        <v>0</v>
      </c>
      <c r="Z26" s="181">
        <v>0</v>
      </c>
      <c r="AA26" s="178">
        <f t="shared" si="8"/>
        <v>0</v>
      </c>
      <c r="AB26" s="190">
        <v>0</v>
      </c>
      <c r="AC26" s="178">
        <f t="shared" si="9"/>
        <v>0</v>
      </c>
      <c r="AD26" s="188">
        <f t="shared" si="10"/>
        <v>0</v>
      </c>
      <c r="AE26" s="191">
        <f t="shared" si="10"/>
        <v>0</v>
      </c>
      <c r="AF26" s="190">
        <f t="shared" si="16"/>
        <v>915</v>
      </c>
      <c r="AG26" s="191">
        <f t="shared" si="16"/>
        <v>69112.76196458</v>
      </c>
      <c r="AH26" s="123" t="s">
        <v>86</v>
      </c>
      <c r="AI26" s="198"/>
      <c r="AK26" s="44"/>
    </row>
    <row r="27" spans="1:37" s="34" customFormat="1" ht="31.5" customHeight="1" hidden="1">
      <c r="A27" s="172" t="s">
        <v>46</v>
      </c>
      <c r="B27" s="173" t="s">
        <v>105</v>
      </c>
      <c r="C27" s="174"/>
      <c r="D27" s="194"/>
      <c r="E27" s="194"/>
      <c r="F27" s="195"/>
      <c r="G27" s="177"/>
      <c r="H27" s="177"/>
      <c r="I27" s="177"/>
      <c r="J27" s="177"/>
      <c r="K27" s="177"/>
      <c r="L27" s="180"/>
      <c r="M27" s="177"/>
      <c r="N27" s="181"/>
      <c r="O27" s="177"/>
      <c r="P27" s="181"/>
      <c r="Q27" s="177"/>
      <c r="R27" s="183"/>
      <c r="S27" s="177"/>
      <c r="T27" s="185"/>
      <c r="U27" s="258"/>
      <c r="V27" s="177"/>
      <c r="W27" s="178"/>
      <c r="X27" s="177"/>
      <c r="Y27" s="178"/>
      <c r="Z27" s="177"/>
      <c r="AA27" s="178"/>
      <c r="AB27" s="199"/>
      <c r="AC27" s="178"/>
      <c r="AD27" s="177"/>
      <c r="AE27" s="191"/>
      <c r="AF27" s="190"/>
      <c r="AG27" s="191"/>
      <c r="AH27" s="123"/>
      <c r="AI27" s="198"/>
      <c r="AK27" s="44"/>
    </row>
    <row r="28" spans="1:37" s="34" customFormat="1" ht="28.5" customHeight="1">
      <c r="A28" s="172" t="s">
        <v>46</v>
      </c>
      <c r="B28" s="173" t="s">
        <v>7</v>
      </c>
      <c r="C28" s="174" t="s">
        <v>87</v>
      </c>
      <c r="D28" s="194"/>
      <c r="E28" s="194"/>
      <c r="F28" s="195"/>
      <c r="G28" s="177">
        <f>+S28+AD28</f>
        <v>1750</v>
      </c>
      <c r="H28" s="178">
        <v>1</v>
      </c>
      <c r="I28" s="178">
        <f>+'[1]DETAILS'!G615</f>
        <v>72.80965063258719</v>
      </c>
      <c r="J28" s="196">
        <f>G28*H28*I28</f>
        <v>127416.88860702759</v>
      </c>
      <c r="K28" s="180">
        <v>0</v>
      </c>
      <c r="L28" s="180">
        <f t="shared" si="11"/>
        <v>0</v>
      </c>
      <c r="M28" s="180">
        <v>875</v>
      </c>
      <c r="N28" s="181">
        <f t="shared" si="12"/>
        <v>63708.444303513796</v>
      </c>
      <c r="O28" s="181">
        <v>0</v>
      </c>
      <c r="P28" s="181">
        <f t="shared" si="13"/>
        <v>0</v>
      </c>
      <c r="Q28" s="182">
        <v>875</v>
      </c>
      <c r="R28" s="183">
        <f t="shared" si="14"/>
        <v>63708.444303513796</v>
      </c>
      <c r="S28" s="184">
        <f t="shared" si="6"/>
        <v>1750</v>
      </c>
      <c r="T28" s="185">
        <f t="shared" si="6"/>
        <v>127416.88860702759</v>
      </c>
      <c r="U28" s="258">
        <f>T28*655.957</f>
        <v>83580000</v>
      </c>
      <c r="V28" s="180">
        <v>0</v>
      </c>
      <c r="W28" s="178">
        <f t="shared" si="15"/>
        <v>0</v>
      </c>
      <c r="X28" s="188">
        <v>0</v>
      </c>
      <c r="Y28" s="178">
        <f t="shared" si="7"/>
        <v>0</v>
      </c>
      <c r="Z28" s="181">
        <v>0</v>
      </c>
      <c r="AA28" s="178">
        <f t="shared" si="8"/>
        <v>0</v>
      </c>
      <c r="AB28" s="190">
        <v>0</v>
      </c>
      <c r="AC28" s="178">
        <f t="shared" si="9"/>
        <v>0</v>
      </c>
      <c r="AD28" s="188">
        <f t="shared" si="10"/>
        <v>0</v>
      </c>
      <c r="AE28" s="191">
        <f t="shared" si="10"/>
        <v>0</v>
      </c>
      <c r="AF28" s="190">
        <f t="shared" si="16"/>
        <v>1750</v>
      </c>
      <c r="AG28" s="191">
        <f t="shared" si="16"/>
        <v>127416.88860702759</v>
      </c>
      <c r="AH28" s="123" t="s">
        <v>86</v>
      </c>
      <c r="AI28" s="198"/>
      <c r="AK28" s="44"/>
    </row>
    <row r="29" spans="1:37" s="162" customFormat="1" ht="33" customHeight="1" hidden="1">
      <c r="A29" s="172" t="s">
        <v>47</v>
      </c>
      <c r="B29" s="173" t="s">
        <v>106</v>
      </c>
      <c r="C29" s="174"/>
      <c r="D29" s="194"/>
      <c r="E29" s="194"/>
      <c r="F29" s="195"/>
      <c r="G29" s="177">
        <v>0</v>
      </c>
      <c r="H29" s="177">
        <v>0</v>
      </c>
      <c r="I29" s="177">
        <v>0</v>
      </c>
      <c r="J29" s="177">
        <v>0</v>
      </c>
      <c r="K29" s="177">
        <v>0</v>
      </c>
      <c r="L29" s="180">
        <f t="shared" si="11"/>
        <v>0</v>
      </c>
      <c r="M29" s="177">
        <v>0</v>
      </c>
      <c r="N29" s="181">
        <f t="shared" si="12"/>
        <v>0</v>
      </c>
      <c r="O29" s="177">
        <v>0</v>
      </c>
      <c r="P29" s="181">
        <f t="shared" si="13"/>
        <v>0</v>
      </c>
      <c r="Q29" s="177">
        <v>0</v>
      </c>
      <c r="R29" s="183">
        <f t="shared" si="14"/>
        <v>0</v>
      </c>
      <c r="S29" s="177">
        <v>0</v>
      </c>
      <c r="T29" s="185">
        <f t="shared" si="6"/>
        <v>0</v>
      </c>
      <c r="U29" s="258"/>
      <c r="V29" s="177">
        <v>0</v>
      </c>
      <c r="W29" s="178">
        <f t="shared" si="15"/>
        <v>0</v>
      </c>
      <c r="X29" s="177">
        <v>0</v>
      </c>
      <c r="Y29" s="178">
        <f t="shared" si="7"/>
        <v>0</v>
      </c>
      <c r="Z29" s="177">
        <v>0</v>
      </c>
      <c r="AA29" s="178">
        <f t="shared" si="8"/>
        <v>0</v>
      </c>
      <c r="AB29" s="199">
        <v>0</v>
      </c>
      <c r="AC29" s="178">
        <f t="shared" si="9"/>
        <v>0</v>
      </c>
      <c r="AD29" s="177">
        <v>0</v>
      </c>
      <c r="AE29" s="191">
        <f t="shared" si="10"/>
        <v>0</v>
      </c>
      <c r="AF29" s="190">
        <f t="shared" si="16"/>
        <v>0</v>
      </c>
      <c r="AG29" s="191">
        <f t="shared" si="16"/>
        <v>0</v>
      </c>
      <c r="AH29" s="123"/>
      <c r="AI29" s="198"/>
      <c r="AK29" s="163"/>
    </row>
    <row r="30" spans="1:37" s="162" customFormat="1" ht="40.5" hidden="1">
      <c r="A30" s="172" t="s">
        <v>48</v>
      </c>
      <c r="B30" s="173" t="s">
        <v>9</v>
      </c>
      <c r="C30" s="174"/>
      <c r="D30" s="194"/>
      <c r="E30" s="194"/>
      <c r="F30" s="195"/>
      <c r="G30" s="177">
        <v>0</v>
      </c>
      <c r="H30" s="177">
        <v>0</v>
      </c>
      <c r="I30" s="177">
        <v>0</v>
      </c>
      <c r="J30" s="177">
        <v>0</v>
      </c>
      <c r="K30" s="177">
        <v>0</v>
      </c>
      <c r="L30" s="180">
        <f t="shared" si="11"/>
        <v>0</v>
      </c>
      <c r="M30" s="177">
        <v>0</v>
      </c>
      <c r="N30" s="181">
        <f t="shared" si="12"/>
        <v>0</v>
      </c>
      <c r="O30" s="177">
        <v>0</v>
      </c>
      <c r="P30" s="181">
        <f t="shared" si="13"/>
        <v>0</v>
      </c>
      <c r="Q30" s="177">
        <v>0</v>
      </c>
      <c r="R30" s="183">
        <f t="shared" si="14"/>
        <v>0</v>
      </c>
      <c r="S30" s="177">
        <v>0</v>
      </c>
      <c r="T30" s="185">
        <f t="shared" si="6"/>
        <v>0</v>
      </c>
      <c r="U30" s="258"/>
      <c r="V30" s="177">
        <v>0</v>
      </c>
      <c r="W30" s="178">
        <f t="shared" si="15"/>
        <v>0</v>
      </c>
      <c r="X30" s="177">
        <v>0</v>
      </c>
      <c r="Y30" s="178">
        <f t="shared" si="7"/>
        <v>0</v>
      </c>
      <c r="Z30" s="177">
        <v>0</v>
      </c>
      <c r="AA30" s="178">
        <f t="shared" si="8"/>
        <v>0</v>
      </c>
      <c r="AB30" s="199">
        <v>0</v>
      </c>
      <c r="AC30" s="178">
        <f t="shared" si="9"/>
        <v>0</v>
      </c>
      <c r="AD30" s="177">
        <v>0</v>
      </c>
      <c r="AE30" s="191">
        <f t="shared" si="10"/>
        <v>0</v>
      </c>
      <c r="AF30" s="190">
        <f t="shared" si="16"/>
        <v>0</v>
      </c>
      <c r="AG30" s="191">
        <f t="shared" si="16"/>
        <v>0</v>
      </c>
      <c r="AH30" s="123"/>
      <c r="AI30" s="198"/>
      <c r="AK30" s="163"/>
    </row>
    <row r="31" spans="1:37" s="162" customFormat="1" ht="29.25" customHeight="1" hidden="1">
      <c r="A31" s="172" t="s">
        <v>49</v>
      </c>
      <c r="B31" s="173" t="s">
        <v>98</v>
      </c>
      <c r="C31" s="174"/>
      <c r="D31" s="194"/>
      <c r="E31" s="194"/>
      <c r="F31" s="195"/>
      <c r="G31" s="177">
        <v>0</v>
      </c>
      <c r="H31" s="177">
        <v>0</v>
      </c>
      <c r="I31" s="177">
        <v>0</v>
      </c>
      <c r="J31" s="177">
        <v>0</v>
      </c>
      <c r="K31" s="177">
        <v>0</v>
      </c>
      <c r="L31" s="180">
        <f t="shared" si="11"/>
        <v>0</v>
      </c>
      <c r="M31" s="177">
        <v>0</v>
      </c>
      <c r="N31" s="181">
        <f t="shared" si="12"/>
        <v>0</v>
      </c>
      <c r="O31" s="177">
        <v>0</v>
      </c>
      <c r="P31" s="181">
        <f t="shared" si="13"/>
        <v>0</v>
      </c>
      <c r="Q31" s="177">
        <v>0</v>
      </c>
      <c r="R31" s="183">
        <f t="shared" si="14"/>
        <v>0</v>
      </c>
      <c r="S31" s="177">
        <v>0</v>
      </c>
      <c r="T31" s="185">
        <f t="shared" si="6"/>
        <v>0</v>
      </c>
      <c r="U31" s="258"/>
      <c r="V31" s="177">
        <v>0</v>
      </c>
      <c r="W31" s="178">
        <f t="shared" si="15"/>
        <v>0</v>
      </c>
      <c r="X31" s="177">
        <v>0</v>
      </c>
      <c r="Y31" s="178">
        <f t="shared" si="7"/>
        <v>0</v>
      </c>
      <c r="Z31" s="177">
        <v>0</v>
      </c>
      <c r="AA31" s="178">
        <f t="shared" si="8"/>
        <v>0</v>
      </c>
      <c r="AB31" s="199">
        <v>0</v>
      </c>
      <c r="AC31" s="178">
        <f t="shared" si="9"/>
        <v>0</v>
      </c>
      <c r="AD31" s="177">
        <v>0</v>
      </c>
      <c r="AE31" s="191">
        <f t="shared" si="10"/>
        <v>0</v>
      </c>
      <c r="AF31" s="190">
        <f t="shared" si="16"/>
        <v>0</v>
      </c>
      <c r="AG31" s="191">
        <f t="shared" si="16"/>
        <v>0</v>
      </c>
      <c r="AH31" s="123"/>
      <c r="AI31" s="198"/>
      <c r="AK31" s="163"/>
    </row>
    <row r="32" spans="1:37" s="34" customFormat="1" ht="38.25" customHeight="1">
      <c r="A32" s="172" t="s">
        <v>47</v>
      </c>
      <c r="B32" s="173" t="s">
        <v>89</v>
      </c>
      <c r="C32" s="174" t="s">
        <v>87</v>
      </c>
      <c r="D32" s="194"/>
      <c r="E32" s="194"/>
      <c r="F32" s="195"/>
      <c r="G32" s="177">
        <f>S32+AD32</f>
        <v>1600</v>
      </c>
      <c r="H32" s="178">
        <v>1</v>
      </c>
      <c r="I32" s="178">
        <f>+'[1]DETAILS'!G623</f>
        <v>372.14025004687807</v>
      </c>
      <c r="J32" s="196">
        <f aca="true" t="shared" si="17" ref="J32:J37">G32*H32*I32</f>
        <v>595424.4000750049</v>
      </c>
      <c r="K32" s="180">
        <v>0</v>
      </c>
      <c r="L32" s="180">
        <f t="shared" si="11"/>
        <v>0</v>
      </c>
      <c r="M32" s="180">
        <v>0</v>
      </c>
      <c r="N32" s="181">
        <f t="shared" si="12"/>
        <v>0</v>
      </c>
      <c r="O32" s="181">
        <v>130</v>
      </c>
      <c r="P32" s="181">
        <f t="shared" si="13"/>
        <v>48378.23250609415</v>
      </c>
      <c r="Q32" s="182">
        <v>250</v>
      </c>
      <c r="R32" s="183">
        <f t="shared" si="14"/>
        <v>93035.06251171952</v>
      </c>
      <c r="S32" s="184">
        <f t="shared" si="6"/>
        <v>380</v>
      </c>
      <c r="T32" s="185">
        <f t="shared" si="6"/>
        <v>141413.29501781368</v>
      </c>
      <c r="U32" s="258">
        <f>T32*655.957</f>
        <v>92761040.76</v>
      </c>
      <c r="V32" s="180">
        <v>305</v>
      </c>
      <c r="W32" s="178">
        <f t="shared" si="15"/>
        <v>113502.7762642978</v>
      </c>
      <c r="X32" s="180">
        <v>305</v>
      </c>
      <c r="Y32" s="178">
        <f t="shared" si="7"/>
        <v>113502.7762642978</v>
      </c>
      <c r="Z32" s="180">
        <v>305</v>
      </c>
      <c r="AA32" s="178">
        <f t="shared" si="8"/>
        <v>113502.7762642978</v>
      </c>
      <c r="AB32" s="200">
        <v>305</v>
      </c>
      <c r="AC32" s="178">
        <f t="shared" si="9"/>
        <v>113502.7762642978</v>
      </c>
      <c r="AD32" s="188">
        <f t="shared" si="10"/>
        <v>1220</v>
      </c>
      <c r="AE32" s="191">
        <f t="shared" si="10"/>
        <v>454011.1050571912</v>
      </c>
      <c r="AF32" s="190">
        <f t="shared" si="16"/>
        <v>1600</v>
      </c>
      <c r="AG32" s="191">
        <f t="shared" si="16"/>
        <v>595424.4000750049</v>
      </c>
      <c r="AH32" s="123" t="s">
        <v>86</v>
      </c>
      <c r="AI32" s="198"/>
      <c r="AK32" s="44"/>
    </row>
    <row r="33" spans="1:37" s="34" customFormat="1" ht="65.25" customHeight="1">
      <c r="A33" s="172" t="s">
        <v>48</v>
      </c>
      <c r="B33" s="173" t="s">
        <v>54</v>
      </c>
      <c r="C33" s="174" t="s">
        <v>99</v>
      </c>
      <c r="D33" s="194"/>
      <c r="E33" s="194"/>
      <c r="F33" s="195"/>
      <c r="G33" s="177">
        <f>+S33+AD33</f>
        <v>55</v>
      </c>
      <c r="H33" s="178">
        <v>1</v>
      </c>
      <c r="I33" s="178">
        <f>+'[1]DETAILS'!G634</f>
        <v>1638.824</v>
      </c>
      <c r="J33" s="196">
        <f t="shared" si="17"/>
        <v>90135.32</v>
      </c>
      <c r="K33" s="180">
        <v>0</v>
      </c>
      <c r="L33" s="180">
        <f t="shared" si="11"/>
        <v>0</v>
      </c>
      <c r="M33" s="180">
        <v>55</v>
      </c>
      <c r="N33" s="181">
        <f t="shared" si="12"/>
        <v>90135.32</v>
      </c>
      <c r="O33" s="181">
        <v>0</v>
      </c>
      <c r="P33" s="181">
        <f t="shared" si="13"/>
        <v>0</v>
      </c>
      <c r="Q33" s="182">
        <v>0</v>
      </c>
      <c r="R33" s="183">
        <f t="shared" si="14"/>
        <v>0</v>
      </c>
      <c r="S33" s="184">
        <f t="shared" si="6"/>
        <v>55</v>
      </c>
      <c r="T33" s="185">
        <f t="shared" si="6"/>
        <v>90135.32</v>
      </c>
      <c r="U33" s="258"/>
      <c r="V33" s="180">
        <v>0</v>
      </c>
      <c r="W33" s="178">
        <f t="shared" si="15"/>
        <v>0</v>
      </c>
      <c r="X33" s="188">
        <v>0</v>
      </c>
      <c r="Y33" s="178">
        <f t="shared" si="7"/>
        <v>0</v>
      </c>
      <c r="Z33" s="181">
        <v>0</v>
      </c>
      <c r="AA33" s="178">
        <f t="shared" si="8"/>
        <v>0</v>
      </c>
      <c r="AB33" s="190">
        <v>0</v>
      </c>
      <c r="AC33" s="178">
        <f t="shared" si="9"/>
        <v>0</v>
      </c>
      <c r="AD33" s="188">
        <f t="shared" si="10"/>
        <v>0</v>
      </c>
      <c r="AE33" s="191">
        <f t="shared" si="10"/>
        <v>0</v>
      </c>
      <c r="AF33" s="190">
        <f t="shared" si="16"/>
        <v>55</v>
      </c>
      <c r="AG33" s="191">
        <f t="shared" si="16"/>
        <v>90135.32</v>
      </c>
      <c r="AH33" s="123" t="s">
        <v>20</v>
      </c>
      <c r="AI33" s="198"/>
      <c r="AK33" s="44"/>
    </row>
    <row r="34" spans="1:37" s="34" customFormat="1" ht="51.75" customHeight="1">
      <c r="A34" s="172" t="s">
        <v>49</v>
      </c>
      <c r="B34" s="173" t="s">
        <v>5</v>
      </c>
      <c r="C34" s="174" t="s">
        <v>87</v>
      </c>
      <c r="D34" s="194"/>
      <c r="E34" s="194"/>
      <c r="F34" s="195"/>
      <c r="G34" s="177">
        <f>+S34+AD34</f>
        <v>110</v>
      </c>
      <c r="H34" s="178">
        <v>1</v>
      </c>
      <c r="I34" s="178">
        <f>+'[1]DETAILS'!G646</f>
        <v>389.3135473957758</v>
      </c>
      <c r="J34" s="196">
        <f t="shared" si="17"/>
        <v>42824.49021353534</v>
      </c>
      <c r="K34" s="180">
        <v>0</v>
      </c>
      <c r="L34" s="180">
        <f t="shared" si="11"/>
        <v>0</v>
      </c>
      <c r="M34" s="180">
        <v>55</v>
      </c>
      <c r="N34" s="181">
        <f t="shared" si="12"/>
        <v>21412.24510676767</v>
      </c>
      <c r="O34" s="181">
        <v>0</v>
      </c>
      <c r="P34" s="181">
        <f t="shared" si="13"/>
        <v>0</v>
      </c>
      <c r="Q34" s="182">
        <v>0</v>
      </c>
      <c r="R34" s="183">
        <f t="shared" si="14"/>
        <v>0</v>
      </c>
      <c r="S34" s="184">
        <f t="shared" si="6"/>
        <v>55</v>
      </c>
      <c r="T34" s="185">
        <f t="shared" si="6"/>
        <v>21412.24510676767</v>
      </c>
      <c r="U34" s="258">
        <f>T34*655.957</f>
        <v>14045512.0635</v>
      </c>
      <c r="V34" s="180">
        <v>0</v>
      </c>
      <c r="W34" s="178">
        <f>$I34*V34</f>
        <v>0</v>
      </c>
      <c r="X34" s="188">
        <v>55</v>
      </c>
      <c r="Y34" s="178">
        <f>$I34*X34</f>
        <v>21412.24510676767</v>
      </c>
      <c r="Z34" s="181">
        <v>0</v>
      </c>
      <c r="AA34" s="178">
        <f>$I34*Z34</f>
        <v>0</v>
      </c>
      <c r="AB34" s="190">
        <v>0</v>
      </c>
      <c r="AC34" s="178">
        <f>$I34*AB34</f>
        <v>0</v>
      </c>
      <c r="AD34" s="188">
        <f t="shared" si="10"/>
        <v>55</v>
      </c>
      <c r="AE34" s="191">
        <f>+W34+Y34+AA34+AC34</f>
        <v>21412.24510676767</v>
      </c>
      <c r="AF34" s="190">
        <f t="shared" si="16"/>
        <v>110</v>
      </c>
      <c r="AG34" s="191">
        <f>+AE34+T34</f>
        <v>42824.49021353534</v>
      </c>
      <c r="AH34" s="123" t="s">
        <v>86</v>
      </c>
      <c r="AI34" s="198"/>
      <c r="AK34" s="44"/>
    </row>
    <row r="35" spans="1:37" s="34" customFormat="1" ht="54">
      <c r="A35" s="172" t="s">
        <v>50</v>
      </c>
      <c r="B35" s="173" t="s">
        <v>90</v>
      </c>
      <c r="C35" s="174" t="s">
        <v>23</v>
      </c>
      <c r="D35" s="194"/>
      <c r="E35" s="194"/>
      <c r="F35" s="195"/>
      <c r="G35" s="177">
        <f>+S35+AD35</f>
        <v>104</v>
      </c>
      <c r="H35" s="178">
        <v>1</v>
      </c>
      <c r="I35" s="178">
        <f>+'[1]DETAILS'!G657</f>
        <v>1000</v>
      </c>
      <c r="J35" s="196">
        <f t="shared" si="17"/>
        <v>104000</v>
      </c>
      <c r="K35" s="180">
        <v>13</v>
      </c>
      <c r="L35" s="180">
        <f t="shared" si="11"/>
        <v>13000</v>
      </c>
      <c r="M35" s="180">
        <v>13</v>
      </c>
      <c r="N35" s="181">
        <f t="shared" si="12"/>
        <v>13000</v>
      </c>
      <c r="O35" s="181">
        <v>13</v>
      </c>
      <c r="P35" s="181">
        <f t="shared" si="13"/>
        <v>13000</v>
      </c>
      <c r="Q35" s="182">
        <v>13</v>
      </c>
      <c r="R35" s="183">
        <f t="shared" si="14"/>
        <v>13000</v>
      </c>
      <c r="S35" s="184">
        <f t="shared" si="6"/>
        <v>52</v>
      </c>
      <c r="T35" s="185">
        <f t="shared" si="6"/>
        <v>52000</v>
      </c>
      <c r="U35" s="258">
        <f>T35*655.957</f>
        <v>34109764</v>
      </c>
      <c r="V35" s="180">
        <v>13</v>
      </c>
      <c r="W35" s="178">
        <f t="shared" si="15"/>
        <v>13000</v>
      </c>
      <c r="X35" s="188">
        <v>13</v>
      </c>
      <c r="Y35" s="178">
        <f t="shared" si="7"/>
        <v>13000</v>
      </c>
      <c r="Z35" s="181">
        <v>13</v>
      </c>
      <c r="AA35" s="178">
        <f t="shared" si="8"/>
        <v>13000</v>
      </c>
      <c r="AB35" s="190">
        <v>13</v>
      </c>
      <c r="AC35" s="178">
        <f t="shared" si="9"/>
        <v>13000</v>
      </c>
      <c r="AD35" s="188">
        <f t="shared" si="10"/>
        <v>52</v>
      </c>
      <c r="AE35" s="191">
        <f t="shared" si="10"/>
        <v>52000</v>
      </c>
      <c r="AF35" s="190">
        <f t="shared" si="16"/>
        <v>104</v>
      </c>
      <c r="AG35" s="191">
        <f t="shared" si="16"/>
        <v>104000</v>
      </c>
      <c r="AH35" s="123" t="s">
        <v>86</v>
      </c>
      <c r="AI35" s="198"/>
      <c r="AK35" s="44"/>
    </row>
    <row r="36" spans="1:37" s="34" customFormat="1" ht="67.5">
      <c r="A36" s="172" t="s">
        <v>51</v>
      </c>
      <c r="B36" s="173" t="s">
        <v>0</v>
      </c>
      <c r="C36" s="174" t="s">
        <v>23</v>
      </c>
      <c r="D36" s="194"/>
      <c r="E36" s="194"/>
      <c r="F36" s="195"/>
      <c r="G36" s="177">
        <f>+S36+AD36</f>
        <v>1</v>
      </c>
      <c r="H36" s="178">
        <v>1</v>
      </c>
      <c r="I36" s="178">
        <f>+'[1]DETAILS'!G674</f>
        <v>12465.155623005776</v>
      </c>
      <c r="J36" s="196">
        <f t="shared" si="17"/>
        <v>12465.155623005776</v>
      </c>
      <c r="K36" s="180">
        <v>0</v>
      </c>
      <c r="L36" s="180">
        <f t="shared" si="11"/>
        <v>0</v>
      </c>
      <c r="M36" s="180">
        <v>0</v>
      </c>
      <c r="N36" s="181">
        <f t="shared" si="12"/>
        <v>0</v>
      </c>
      <c r="O36" s="181">
        <v>0</v>
      </c>
      <c r="P36" s="181">
        <f t="shared" si="13"/>
        <v>0</v>
      </c>
      <c r="Q36" s="182">
        <v>0</v>
      </c>
      <c r="R36" s="183">
        <f t="shared" si="14"/>
        <v>0</v>
      </c>
      <c r="S36" s="184">
        <f t="shared" si="6"/>
        <v>0</v>
      </c>
      <c r="T36" s="185">
        <f t="shared" si="6"/>
        <v>0</v>
      </c>
      <c r="U36" s="258"/>
      <c r="V36" s="180">
        <v>1</v>
      </c>
      <c r="W36" s="178">
        <f t="shared" si="15"/>
        <v>12465.155623005776</v>
      </c>
      <c r="X36" s="188">
        <v>0</v>
      </c>
      <c r="Y36" s="178">
        <f t="shared" si="7"/>
        <v>0</v>
      </c>
      <c r="Z36" s="181">
        <v>0</v>
      </c>
      <c r="AA36" s="178">
        <f t="shared" si="8"/>
        <v>0</v>
      </c>
      <c r="AB36" s="190">
        <v>0</v>
      </c>
      <c r="AC36" s="178">
        <f t="shared" si="9"/>
        <v>0</v>
      </c>
      <c r="AD36" s="188">
        <f t="shared" si="10"/>
        <v>1</v>
      </c>
      <c r="AE36" s="191">
        <f t="shared" si="10"/>
        <v>12465.155623005776</v>
      </c>
      <c r="AF36" s="190">
        <f t="shared" si="16"/>
        <v>1</v>
      </c>
      <c r="AG36" s="191">
        <f t="shared" si="16"/>
        <v>12465.155623005776</v>
      </c>
      <c r="AH36" s="123" t="s">
        <v>86</v>
      </c>
      <c r="AI36" s="198"/>
      <c r="AK36" s="44"/>
    </row>
    <row r="37" spans="1:37" s="34" customFormat="1" ht="1.5" customHeight="1" thickBot="1">
      <c r="A37" s="156" t="s">
        <v>52</v>
      </c>
      <c r="B37" s="144" t="s">
        <v>93</v>
      </c>
      <c r="C37" s="105" t="s">
        <v>23</v>
      </c>
      <c r="D37" s="33"/>
      <c r="E37" s="33"/>
      <c r="F37" s="32"/>
      <c r="G37" s="45">
        <f>+S37+AD37</f>
        <v>0</v>
      </c>
      <c r="H37" s="35">
        <v>0</v>
      </c>
      <c r="I37" s="35"/>
      <c r="J37" s="36">
        <f t="shared" si="17"/>
        <v>0</v>
      </c>
      <c r="K37" s="37">
        <v>0</v>
      </c>
      <c r="L37" s="37">
        <f t="shared" si="11"/>
        <v>0</v>
      </c>
      <c r="M37" s="37">
        <v>0</v>
      </c>
      <c r="N37" s="38">
        <f t="shared" si="12"/>
        <v>0</v>
      </c>
      <c r="O37" s="38">
        <v>0</v>
      </c>
      <c r="P37" s="38">
        <f t="shared" si="13"/>
        <v>0</v>
      </c>
      <c r="Q37" s="39"/>
      <c r="R37" s="40">
        <f t="shared" si="14"/>
        <v>0</v>
      </c>
      <c r="S37" s="63">
        <f t="shared" si="6"/>
        <v>0</v>
      </c>
      <c r="T37" s="235">
        <f t="shared" si="6"/>
        <v>0</v>
      </c>
      <c r="U37" s="250"/>
      <c r="V37" s="37">
        <v>0</v>
      </c>
      <c r="W37" s="35">
        <f t="shared" si="15"/>
        <v>0</v>
      </c>
      <c r="X37" s="42">
        <v>0</v>
      </c>
      <c r="Y37" s="35">
        <f t="shared" si="7"/>
        <v>0</v>
      </c>
      <c r="Z37" s="38">
        <v>0</v>
      </c>
      <c r="AA37" s="35">
        <f t="shared" si="8"/>
        <v>0</v>
      </c>
      <c r="AB37" s="43">
        <v>0</v>
      </c>
      <c r="AC37" s="85">
        <f t="shared" si="9"/>
        <v>0</v>
      </c>
      <c r="AD37" s="42">
        <f t="shared" si="10"/>
        <v>0</v>
      </c>
      <c r="AE37" s="41">
        <f t="shared" si="10"/>
        <v>0</v>
      </c>
      <c r="AF37" s="43">
        <f t="shared" si="16"/>
        <v>0</v>
      </c>
      <c r="AG37" s="41">
        <f t="shared" si="16"/>
        <v>0</v>
      </c>
      <c r="AH37" s="124" t="s">
        <v>65</v>
      </c>
      <c r="AI37" s="125" t="s">
        <v>66</v>
      </c>
      <c r="AK37" s="44"/>
    </row>
    <row r="38" spans="1:37" s="57" customFormat="1" ht="18" thickBot="1" thickTop="1">
      <c r="A38" s="157"/>
      <c r="B38" s="145" t="s">
        <v>55</v>
      </c>
      <c r="C38" s="106"/>
      <c r="D38" s="47"/>
      <c r="E38" s="48"/>
      <c r="F38" s="46"/>
      <c r="G38" s="87"/>
      <c r="H38" s="86"/>
      <c r="I38" s="86"/>
      <c r="J38" s="168">
        <f aca="true" t="shared" si="18" ref="J38:AG38">SUM(J20:J37)</f>
        <v>1063747.1987176598</v>
      </c>
      <c r="K38" s="64">
        <f t="shared" si="18"/>
        <v>54</v>
      </c>
      <c r="L38" s="64">
        <f t="shared" si="18"/>
        <v>24014.244836170663</v>
      </c>
      <c r="M38" s="64">
        <f t="shared" si="18"/>
        <v>3388</v>
      </c>
      <c r="N38" s="64">
        <f t="shared" si="18"/>
        <v>240775.4716946237</v>
      </c>
      <c r="O38" s="64">
        <f t="shared" si="18"/>
        <v>143</v>
      </c>
      <c r="P38" s="64">
        <f t="shared" si="18"/>
        <v>61378.23250609415</v>
      </c>
      <c r="Q38" s="64">
        <f t="shared" si="18"/>
        <v>1508</v>
      </c>
      <c r="R38" s="64">
        <f t="shared" si="18"/>
        <v>197690.74389380665</v>
      </c>
      <c r="S38" s="64">
        <f t="shared" si="18"/>
        <v>5093</v>
      </c>
      <c r="T38" s="236">
        <f t="shared" si="18"/>
        <v>523858.6929306952</v>
      </c>
      <c r="U38" s="263">
        <f>SUM(U21:U37)</f>
        <v>282536011.53749996</v>
      </c>
      <c r="V38" s="242">
        <f t="shared" si="18"/>
        <v>319</v>
      </c>
      <c r="W38" s="64">
        <f t="shared" si="18"/>
        <v>138967.9318873036</v>
      </c>
      <c r="X38" s="64">
        <f t="shared" si="18"/>
        <v>373</v>
      </c>
      <c r="Y38" s="64">
        <f t="shared" si="18"/>
        <v>147915.02137106546</v>
      </c>
      <c r="Z38" s="64">
        <f t="shared" si="18"/>
        <v>318</v>
      </c>
      <c r="AA38" s="64">
        <f t="shared" si="18"/>
        <v>126502.7762642978</v>
      </c>
      <c r="AB38" s="64">
        <f t="shared" si="18"/>
        <v>318</v>
      </c>
      <c r="AC38" s="64">
        <f t="shared" si="18"/>
        <v>126502.7762642978</v>
      </c>
      <c r="AD38" s="64">
        <f t="shared" si="18"/>
        <v>1328</v>
      </c>
      <c r="AE38" s="64">
        <f t="shared" si="18"/>
        <v>539888.5057869648</v>
      </c>
      <c r="AF38" s="64">
        <f t="shared" si="18"/>
        <v>6421</v>
      </c>
      <c r="AG38" s="168">
        <f t="shared" si="18"/>
        <v>1063747.1987176598</v>
      </c>
      <c r="AH38" s="126"/>
      <c r="AI38" s="127"/>
      <c r="AK38" s="44"/>
    </row>
    <row r="39" spans="1:37" s="70" customFormat="1" ht="18" thickBot="1" thickTop="1">
      <c r="A39" s="109"/>
      <c r="B39" s="148"/>
      <c r="C39" s="109"/>
      <c r="D39" s="66"/>
      <c r="E39" s="66"/>
      <c r="F39" s="66"/>
      <c r="G39" s="67"/>
      <c r="H39" s="67"/>
      <c r="I39" s="67"/>
      <c r="J39" s="69"/>
      <c r="K39" s="68"/>
      <c r="L39" s="69"/>
      <c r="M39" s="68"/>
      <c r="N39" s="69"/>
      <c r="O39" s="68"/>
      <c r="P39" s="69"/>
      <c r="Q39" s="68"/>
      <c r="R39" s="69"/>
      <c r="S39" s="65"/>
      <c r="T39" s="69"/>
      <c r="U39" s="251"/>
      <c r="V39" s="68"/>
      <c r="W39" s="69"/>
      <c r="X39" s="68"/>
      <c r="Y39" s="69"/>
      <c r="Z39" s="68"/>
      <c r="AA39" s="69"/>
      <c r="AB39" s="68"/>
      <c r="AC39" s="136"/>
      <c r="AD39" s="65"/>
      <c r="AE39" s="69"/>
      <c r="AF39" s="65"/>
      <c r="AG39" s="69"/>
      <c r="AH39" s="114"/>
      <c r="AI39" s="114"/>
      <c r="AK39" s="44"/>
    </row>
    <row r="40" spans="1:37" s="77" customFormat="1" ht="18" thickBot="1" thickTop="1">
      <c r="A40" s="159"/>
      <c r="B40" s="149" t="s">
        <v>17</v>
      </c>
      <c r="C40" s="110"/>
      <c r="D40" s="72"/>
      <c r="E40" s="73"/>
      <c r="F40" s="71"/>
      <c r="G40" s="74"/>
      <c r="H40" s="75"/>
      <c r="I40" s="75"/>
      <c r="J40" s="76">
        <f>J38+J17</f>
        <v>1326721.1581982356</v>
      </c>
      <c r="K40" s="76">
        <f aca="true" t="shared" si="19" ref="K40:AG40">K38+K17+K15</f>
        <v>54</v>
      </c>
      <c r="L40" s="76">
        <f t="shared" si="19"/>
        <v>24014.244836170663</v>
      </c>
      <c r="M40" s="76">
        <f t="shared" si="19"/>
        <v>202866</v>
      </c>
      <c r="N40" s="76">
        <f t="shared" si="19"/>
        <v>434313.5146384672</v>
      </c>
      <c r="O40" s="76">
        <f t="shared" si="19"/>
        <v>299511</v>
      </c>
      <c r="P40" s="76">
        <f t="shared" si="19"/>
        <v>99222.35648878629</v>
      </c>
      <c r="Q40" s="76">
        <f t="shared" si="19"/>
        <v>113508</v>
      </c>
      <c r="R40" s="76">
        <f t="shared" si="19"/>
        <v>211130.74389380665</v>
      </c>
      <c r="S40" s="76">
        <f t="shared" si="19"/>
        <v>615994</v>
      </c>
      <c r="T40" s="117">
        <f t="shared" si="19"/>
        <v>852527.8193378067</v>
      </c>
      <c r="U40" s="252"/>
      <c r="V40" s="119">
        <f t="shared" si="19"/>
        <v>546202</v>
      </c>
      <c r="W40" s="76">
        <f t="shared" si="19"/>
        <v>209249.36989595753</v>
      </c>
      <c r="X40" s="76">
        <f t="shared" si="19"/>
        <v>546256</v>
      </c>
      <c r="Y40" s="76">
        <f t="shared" si="19"/>
        <v>218196.4593797194</v>
      </c>
      <c r="Z40" s="76">
        <f t="shared" si="19"/>
        <v>546201</v>
      </c>
      <c r="AA40" s="76">
        <f t="shared" si="19"/>
        <v>196784.21427295174</v>
      </c>
      <c r="AB40" s="76">
        <f t="shared" si="19"/>
        <v>546201</v>
      </c>
      <c r="AC40" s="76">
        <f t="shared" si="19"/>
        <v>196784.21427295174</v>
      </c>
      <c r="AD40" s="76">
        <f t="shared" si="19"/>
        <v>2184860</v>
      </c>
      <c r="AE40" s="76">
        <f t="shared" si="19"/>
        <v>821014.2578215805</v>
      </c>
      <c r="AF40" s="76">
        <f t="shared" si="19"/>
        <v>2800854</v>
      </c>
      <c r="AG40" s="76">
        <f t="shared" si="19"/>
        <v>1673542.077159387</v>
      </c>
      <c r="AH40" s="126"/>
      <c r="AI40" s="127"/>
      <c r="AK40" s="44"/>
    </row>
    <row r="41" spans="1:37" s="81" customFormat="1" ht="26.25" thickTop="1">
      <c r="A41" s="112" t="s">
        <v>56</v>
      </c>
      <c r="B41" s="151" t="s">
        <v>57</v>
      </c>
      <c r="C41" s="112"/>
      <c r="G41" s="84"/>
      <c r="K41" s="82"/>
      <c r="M41" s="82"/>
      <c r="O41" s="82"/>
      <c r="Q41" s="82"/>
      <c r="S41" s="83"/>
      <c r="T41" s="84"/>
      <c r="U41" s="253"/>
      <c r="V41" s="83"/>
      <c r="X41" s="83"/>
      <c r="Z41" s="83"/>
      <c r="AB41" s="83"/>
      <c r="AD41" s="83"/>
      <c r="AE41" s="84"/>
      <c r="AF41" s="83"/>
      <c r="AG41" s="84"/>
      <c r="AH41" s="129"/>
      <c r="AI41" s="129"/>
      <c r="AK41" s="44"/>
    </row>
    <row r="42" spans="1:37" s="51" customFormat="1" ht="16.5">
      <c r="A42" s="158" t="s">
        <v>58</v>
      </c>
      <c r="B42" s="164" t="s">
        <v>59</v>
      </c>
      <c r="C42" s="108"/>
      <c r="D42" s="58"/>
      <c r="E42" s="57"/>
      <c r="F42" s="57"/>
      <c r="G42" s="59"/>
      <c r="H42" s="59"/>
      <c r="I42" s="59"/>
      <c r="J42" s="60"/>
      <c r="K42" s="61"/>
      <c r="L42" s="60"/>
      <c r="M42" s="61"/>
      <c r="N42" s="60"/>
      <c r="O42" s="61"/>
      <c r="P42" s="60"/>
      <c r="Q42" s="61"/>
      <c r="R42" s="60"/>
      <c r="S42" s="62"/>
      <c r="T42" s="60"/>
      <c r="U42" s="249"/>
      <c r="V42" s="62"/>
      <c r="W42" s="60"/>
      <c r="X42" s="62"/>
      <c r="Y42" s="60"/>
      <c r="Z42" s="62"/>
      <c r="AA42" s="60"/>
      <c r="AB42" s="62"/>
      <c r="AC42" s="60"/>
      <c r="AD42" s="62"/>
      <c r="AE42" s="60"/>
      <c r="AF42" s="62"/>
      <c r="AG42" s="60"/>
      <c r="AH42" s="114"/>
      <c r="AI42" s="114"/>
      <c r="AK42" s="44"/>
    </row>
    <row r="43" spans="1:37" s="34" customFormat="1" ht="46.5" customHeight="1" thickBot="1">
      <c r="A43" s="201" t="s">
        <v>60</v>
      </c>
      <c r="B43" s="173" t="s">
        <v>91</v>
      </c>
      <c r="C43" s="174" t="s">
        <v>23</v>
      </c>
      <c r="D43" s="195"/>
      <c r="E43" s="195"/>
      <c r="F43" s="195"/>
      <c r="G43" s="178">
        <v>2</v>
      </c>
      <c r="H43" s="178">
        <v>2</v>
      </c>
      <c r="I43" s="178">
        <f>+'[1]DETAILS'!G782</f>
        <v>1001.5900432497862</v>
      </c>
      <c r="J43" s="179">
        <f>G43*H43*I43</f>
        <v>4006.3601729991447</v>
      </c>
      <c r="K43" s="181">
        <v>0</v>
      </c>
      <c r="L43" s="181">
        <f>+K43*I43</f>
        <v>0</v>
      </c>
      <c r="M43" s="181">
        <v>1</v>
      </c>
      <c r="N43" s="181">
        <f>+M43*I43</f>
        <v>1001.5900432497862</v>
      </c>
      <c r="O43" s="181">
        <v>0</v>
      </c>
      <c r="P43" s="181">
        <f>+O43*I43</f>
        <v>0</v>
      </c>
      <c r="Q43" s="181">
        <v>1</v>
      </c>
      <c r="R43" s="178">
        <f>+Q43*I43</f>
        <v>1001.5900432497862</v>
      </c>
      <c r="S43" s="189">
        <f aca="true" t="shared" si="20" ref="S43:T45">+K43+M43+O43+Q43</f>
        <v>2</v>
      </c>
      <c r="T43" s="212">
        <f t="shared" si="20"/>
        <v>2003.1800864995723</v>
      </c>
      <c r="U43" s="258">
        <f>T43*655.957</f>
        <v>1314000</v>
      </c>
      <c r="V43" s="180">
        <v>0</v>
      </c>
      <c r="W43" s="178">
        <f>$I43*V43</f>
        <v>0</v>
      </c>
      <c r="X43" s="181">
        <v>1</v>
      </c>
      <c r="Y43" s="178">
        <f>+X43*I43</f>
        <v>1001.5900432497862</v>
      </c>
      <c r="Z43" s="181">
        <v>0</v>
      </c>
      <c r="AA43" s="178">
        <f>$I43*Z43</f>
        <v>0</v>
      </c>
      <c r="AB43" s="182">
        <v>1</v>
      </c>
      <c r="AC43" s="178">
        <f>$I43*AB43</f>
        <v>1001.5900432497862</v>
      </c>
      <c r="AD43" s="188">
        <f aca="true" t="shared" si="21" ref="AD43:AE46">+V43+X43+Z43+AB43</f>
        <v>2</v>
      </c>
      <c r="AE43" s="189">
        <f t="shared" si="21"/>
        <v>2003.1800864995723</v>
      </c>
      <c r="AF43" s="189">
        <f>+AD43+S43</f>
        <v>4</v>
      </c>
      <c r="AG43" s="191">
        <f>AE43+T43</f>
        <v>4006.3601729991447</v>
      </c>
      <c r="AH43" s="123" t="s">
        <v>86</v>
      </c>
      <c r="AI43" s="198"/>
      <c r="AK43" s="44"/>
    </row>
    <row r="44" spans="1:37" s="34" customFormat="1" ht="36" customHeight="1" thickBot="1" thickTop="1">
      <c r="A44" s="202" t="s">
        <v>1</v>
      </c>
      <c r="B44" s="203" t="s">
        <v>4</v>
      </c>
      <c r="C44" s="174" t="s">
        <v>99</v>
      </c>
      <c r="D44" s="204"/>
      <c r="E44" s="204"/>
      <c r="F44" s="204"/>
      <c r="G44" s="205">
        <v>13</v>
      </c>
      <c r="H44" s="205">
        <v>1</v>
      </c>
      <c r="I44" s="205">
        <f>+'[1]DETAILS'!G808</f>
        <v>1981.837224086335</v>
      </c>
      <c r="J44" s="206">
        <f>G44*H44*I44</f>
        <v>25763.883913122354</v>
      </c>
      <c r="K44" s="207">
        <v>13</v>
      </c>
      <c r="L44" s="181">
        <f>+K44*I44</f>
        <v>25763.883913122354</v>
      </c>
      <c r="M44" s="207">
        <v>0</v>
      </c>
      <c r="N44" s="207">
        <f>+M44*I44</f>
        <v>0</v>
      </c>
      <c r="O44" s="207">
        <v>0</v>
      </c>
      <c r="P44" s="207">
        <f>+O44*I44</f>
        <v>0</v>
      </c>
      <c r="Q44" s="207">
        <v>0</v>
      </c>
      <c r="R44" s="205">
        <f>+Q44*I44</f>
        <v>0</v>
      </c>
      <c r="S44" s="208">
        <f t="shared" si="20"/>
        <v>13</v>
      </c>
      <c r="T44" s="212">
        <f>+L44+N44+P44+R44</f>
        <v>25763.883913122354</v>
      </c>
      <c r="U44" s="259"/>
      <c r="V44" s="243">
        <v>0</v>
      </c>
      <c r="W44" s="205">
        <f>$I44*V44</f>
        <v>0</v>
      </c>
      <c r="X44" s="207">
        <v>0</v>
      </c>
      <c r="Y44" s="205">
        <f>+X44*I44</f>
        <v>0</v>
      </c>
      <c r="Z44" s="207">
        <v>0</v>
      </c>
      <c r="AA44" s="205">
        <f>$I44*Z44</f>
        <v>0</v>
      </c>
      <c r="AB44" s="209">
        <v>0</v>
      </c>
      <c r="AC44" s="210">
        <f>$I44*AB44</f>
        <v>0</v>
      </c>
      <c r="AD44" s="211">
        <f t="shared" si="21"/>
        <v>0</v>
      </c>
      <c r="AE44" s="189">
        <f t="shared" si="21"/>
        <v>0</v>
      </c>
      <c r="AF44" s="189">
        <f>+AD44+S44</f>
        <v>13</v>
      </c>
      <c r="AG44" s="212">
        <f>AE44+T44</f>
        <v>25763.883913122354</v>
      </c>
      <c r="AH44" s="213" t="s">
        <v>20</v>
      </c>
      <c r="AI44" s="214" t="s">
        <v>86</v>
      </c>
      <c r="AK44" s="44"/>
    </row>
    <row r="45" spans="1:37" s="34" customFormat="1" ht="57" customHeight="1" thickBot="1" thickTop="1">
      <c r="A45" s="202" t="s">
        <v>2</v>
      </c>
      <c r="B45" s="203" t="s">
        <v>10</v>
      </c>
      <c r="C45" s="174" t="s">
        <v>23</v>
      </c>
      <c r="D45" s="204"/>
      <c r="E45" s="204"/>
      <c r="F45" s="204"/>
      <c r="G45" s="205">
        <v>1</v>
      </c>
      <c r="H45" s="205">
        <v>1</v>
      </c>
      <c r="I45" s="205">
        <f>+'[1]DETAILS'!G822</f>
        <v>1421.5870857388518</v>
      </c>
      <c r="J45" s="206">
        <f>G45*H45*I45</f>
        <v>1421.5870857388518</v>
      </c>
      <c r="K45" s="207">
        <v>1</v>
      </c>
      <c r="L45" s="181">
        <f>+K45*I45</f>
        <v>1421.5870857388518</v>
      </c>
      <c r="M45" s="207">
        <v>0</v>
      </c>
      <c r="N45" s="207">
        <f>+M45*I45</f>
        <v>0</v>
      </c>
      <c r="O45" s="207"/>
      <c r="P45" s="207"/>
      <c r="Q45" s="207"/>
      <c r="R45" s="205"/>
      <c r="S45" s="208"/>
      <c r="T45" s="212">
        <f t="shared" si="20"/>
        <v>1421.5870857388518</v>
      </c>
      <c r="U45" s="259">
        <f>T45*655.957</f>
        <v>932500</v>
      </c>
      <c r="V45" s="243"/>
      <c r="W45" s="205"/>
      <c r="X45" s="207"/>
      <c r="Y45" s="205"/>
      <c r="Z45" s="207"/>
      <c r="AA45" s="205"/>
      <c r="AB45" s="209"/>
      <c r="AC45" s="210">
        <f>$I45*AB45</f>
        <v>0</v>
      </c>
      <c r="AD45" s="211">
        <f t="shared" si="21"/>
        <v>0</v>
      </c>
      <c r="AE45" s="189">
        <f t="shared" si="21"/>
        <v>0</v>
      </c>
      <c r="AF45" s="189">
        <f>+AD45+S45</f>
        <v>0</v>
      </c>
      <c r="AG45" s="191">
        <f>AE45+T45</f>
        <v>1421.5870857388518</v>
      </c>
      <c r="AH45" s="215" t="s">
        <v>86</v>
      </c>
      <c r="AI45" s="214"/>
      <c r="AK45" s="44"/>
    </row>
    <row r="46" spans="1:37" s="34" customFormat="1" ht="36" customHeight="1" thickBot="1" thickTop="1">
      <c r="A46" s="202" t="s">
        <v>3</v>
      </c>
      <c r="B46" s="203" t="s">
        <v>11</v>
      </c>
      <c r="C46" s="174" t="s">
        <v>23</v>
      </c>
      <c r="D46" s="204"/>
      <c r="E46" s="204"/>
      <c r="F46" s="204"/>
      <c r="G46" s="205">
        <v>1</v>
      </c>
      <c r="H46" s="205">
        <v>1</v>
      </c>
      <c r="I46" s="205">
        <f>+'[1]DETAILS'!H830</f>
        <v>25887</v>
      </c>
      <c r="J46" s="206">
        <f>G46*H46*I46</f>
        <v>25887</v>
      </c>
      <c r="K46" s="207"/>
      <c r="L46" s="207"/>
      <c r="M46" s="207">
        <v>0</v>
      </c>
      <c r="N46" s="207">
        <f>+M46*I46</f>
        <v>0</v>
      </c>
      <c r="O46" s="207"/>
      <c r="P46" s="207"/>
      <c r="Q46" s="207"/>
      <c r="R46" s="205"/>
      <c r="S46" s="208"/>
      <c r="T46" s="237"/>
      <c r="U46" s="265"/>
      <c r="V46" s="243"/>
      <c r="W46" s="205"/>
      <c r="X46" s="207"/>
      <c r="Y46" s="205"/>
      <c r="Z46" s="207"/>
      <c r="AA46" s="205"/>
      <c r="AB46" s="209">
        <v>1</v>
      </c>
      <c r="AC46" s="210">
        <f>$I46*AB46</f>
        <v>25887</v>
      </c>
      <c r="AD46" s="211">
        <f t="shared" si="21"/>
        <v>1</v>
      </c>
      <c r="AE46" s="189">
        <f t="shared" si="21"/>
        <v>25887</v>
      </c>
      <c r="AF46" s="189">
        <f>+AD46+S46</f>
        <v>1</v>
      </c>
      <c r="AG46" s="191">
        <f>AE46+T46</f>
        <v>25887</v>
      </c>
      <c r="AH46" s="213" t="s">
        <v>20</v>
      </c>
      <c r="AI46" s="214"/>
      <c r="AK46" s="44"/>
    </row>
    <row r="47" spans="1:37" s="51" customFormat="1" ht="18" thickBot="1" thickTop="1">
      <c r="A47" s="160"/>
      <c r="B47" s="152" t="s">
        <v>61</v>
      </c>
      <c r="C47" s="113"/>
      <c r="D47" s="88"/>
      <c r="E47" s="88"/>
      <c r="F47" s="88"/>
      <c r="G47" s="89"/>
      <c r="H47" s="89"/>
      <c r="I47" s="89"/>
      <c r="J47" s="170">
        <f aca="true" t="shared" si="22" ref="J47:AG47">SUM(J43:J46)</f>
        <v>57078.83117186035</v>
      </c>
      <c r="K47" s="90">
        <f t="shared" si="22"/>
        <v>14</v>
      </c>
      <c r="L47" s="90">
        <f t="shared" si="22"/>
        <v>27185.470998861205</v>
      </c>
      <c r="M47" s="90">
        <f t="shared" si="22"/>
        <v>1</v>
      </c>
      <c r="N47" s="90">
        <f t="shared" si="22"/>
        <v>1001.5900432497862</v>
      </c>
      <c r="O47" s="90">
        <f t="shared" si="22"/>
        <v>0</v>
      </c>
      <c r="P47" s="90">
        <f t="shared" si="22"/>
        <v>0</v>
      </c>
      <c r="Q47" s="90">
        <f t="shared" si="22"/>
        <v>1</v>
      </c>
      <c r="R47" s="90">
        <f t="shared" si="22"/>
        <v>1001.5900432497862</v>
      </c>
      <c r="S47" s="90">
        <f t="shared" si="22"/>
        <v>15</v>
      </c>
      <c r="T47" s="238">
        <f t="shared" si="22"/>
        <v>29188.651085360776</v>
      </c>
      <c r="U47" s="263">
        <f>SUM(U43:U46)</f>
        <v>2246500</v>
      </c>
      <c r="V47" s="244">
        <f t="shared" si="22"/>
        <v>0</v>
      </c>
      <c r="W47" s="90">
        <f t="shared" si="22"/>
        <v>0</v>
      </c>
      <c r="X47" s="90">
        <f t="shared" si="22"/>
        <v>1</v>
      </c>
      <c r="Y47" s="90">
        <f t="shared" si="22"/>
        <v>1001.5900432497862</v>
      </c>
      <c r="Z47" s="90">
        <f t="shared" si="22"/>
        <v>0</v>
      </c>
      <c r="AA47" s="90">
        <f t="shared" si="22"/>
        <v>0</v>
      </c>
      <c r="AB47" s="90">
        <f t="shared" si="22"/>
        <v>2</v>
      </c>
      <c r="AC47" s="90">
        <f t="shared" si="22"/>
        <v>26888.590043249787</v>
      </c>
      <c r="AD47" s="90">
        <f t="shared" si="22"/>
        <v>3</v>
      </c>
      <c r="AE47" s="90">
        <f t="shared" si="22"/>
        <v>27890.18008649957</v>
      </c>
      <c r="AF47" s="90">
        <f t="shared" si="22"/>
        <v>18</v>
      </c>
      <c r="AG47" s="170">
        <f t="shared" si="22"/>
        <v>57078.83117186035</v>
      </c>
      <c r="AH47" s="126"/>
      <c r="AI47" s="127"/>
      <c r="AK47" s="44"/>
    </row>
    <row r="48" spans="1:37" s="34" customFormat="1" ht="17.25" thickTop="1">
      <c r="A48" s="107"/>
      <c r="B48" s="146"/>
      <c r="C48" s="107"/>
      <c r="D48" s="52"/>
      <c r="E48" s="52"/>
      <c r="F48" s="52"/>
      <c r="G48" s="53"/>
      <c r="H48" s="52"/>
      <c r="I48" s="52"/>
      <c r="J48" s="52"/>
      <c r="K48" s="54"/>
      <c r="L48" s="53"/>
      <c r="M48" s="54"/>
      <c r="N48" s="53"/>
      <c r="O48" s="54"/>
      <c r="P48" s="53"/>
      <c r="Q48" s="54"/>
      <c r="R48" s="53"/>
      <c r="S48" s="55"/>
      <c r="T48" s="56"/>
      <c r="U48" s="254"/>
      <c r="V48" s="54"/>
      <c r="W48" s="53"/>
      <c r="X48" s="54"/>
      <c r="Y48" s="53"/>
      <c r="Z48" s="54"/>
      <c r="AA48" s="53"/>
      <c r="AB48" s="54"/>
      <c r="AC48" s="44"/>
      <c r="AD48" s="55"/>
      <c r="AE48" s="56"/>
      <c r="AF48" s="55"/>
      <c r="AG48" s="56"/>
      <c r="AH48" s="114"/>
      <c r="AI48" s="114"/>
      <c r="AK48" s="44"/>
    </row>
    <row r="49" spans="1:37" s="51" customFormat="1" ht="16.5">
      <c r="A49" s="158" t="s">
        <v>62</v>
      </c>
      <c r="B49" s="147" t="s">
        <v>107</v>
      </c>
      <c r="C49" s="108"/>
      <c r="D49" s="58"/>
      <c r="E49" s="57"/>
      <c r="F49" s="57"/>
      <c r="G49" s="59"/>
      <c r="H49" s="59"/>
      <c r="I49" s="59"/>
      <c r="J49" s="60"/>
      <c r="K49" s="61"/>
      <c r="L49" s="60"/>
      <c r="M49" s="61"/>
      <c r="N49" s="60"/>
      <c r="O49" s="61"/>
      <c r="P49" s="60"/>
      <c r="Q49" s="61"/>
      <c r="R49" s="60"/>
      <c r="S49" s="62"/>
      <c r="T49" s="60"/>
      <c r="U49" s="249"/>
      <c r="V49" s="62"/>
      <c r="W49" s="60"/>
      <c r="X49" s="62"/>
      <c r="Y49" s="60"/>
      <c r="Z49" s="62"/>
      <c r="AA49" s="60"/>
      <c r="AB49" s="62"/>
      <c r="AC49" s="60"/>
      <c r="AD49" s="62"/>
      <c r="AE49" s="60"/>
      <c r="AF49" s="62"/>
      <c r="AG49" s="60"/>
      <c r="AH49" s="114"/>
      <c r="AI49" s="114"/>
      <c r="AK49" s="44"/>
    </row>
    <row r="50" spans="1:37" s="34" customFormat="1" ht="32.25" customHeight="1">
      <c r="A50" s="172">
        <v>1</v>
      </c>
      <c r="B50" s="173" t="s">
        <v>92</v>
      </c>
      <c r="C50" s="174" t="s">
        <v>102</v>
      </c>
      <c r="D50" s="194"/>
      <c r="E50" s="194"/>
      <c r="F50" s="195"/>
      <c r="G50" s="177">
        <v>3</v>
      </c>
      <c r="H50" s="178">
        <v>8</v>
      </c>
      <c r="I50" s="178">
        <f>+'[1]DETAILS'!G874</f>
        <v>1500</v>
      </c>
      <c r="J50" s="196">
        <f>G50*H50*I50</f>
        <v>36000</v>
      </c>
      <c r="K50" s="180">
        <v>3</v>
      </c>
      <c r="L50" s="180">
        <f>+K50*I50</f>
        <v>4500</v>
      </c>
      <c r="M50" s="180">
        <v>3</v>
      </c>
      <c r="N50" s="181">
        <f>+M50*I50</f>
        <v>4500</v>
      </c>
      <c r="O50" s="181">
        <v>3</v>
      </c>
      <c r="P50" s="181">
        <f>+O50*I50</f>
        <v>4500</v>
      </c>
      <c r="Q50" s="182">
        <v>3</v>
      </c>
      <c r="R50" s="183">
        <f>+Q50*I50</f>
        <v>4500</v>
      </c>
      <c r="S50" s="184">
        <f>+K50+M50+O50+Q50</f>
        <v>12</v>
      </c>
      <c r="T50" s="185">
        <f>+L50+N50+P50+R50</f>
        <v>18000</v>
      </c>
      <c r="U50" s="258">
        <f>T50*655.957</f>
        <v>11807226</v>
      </c>
      <c r="V50" s="180">
        <v>3</v>
      </c>
      <c r="W50" s="178">
        <f>$I50*V50</f>
        <v>4500</v>
      </c>
      <c r="X50" s="180">
        <v>3</v>
      </c>
      <c r="Y50" s="178">
        <f>$I50*X50</f>
        <v>4500</v>
      </c>
      <c r="Z50" s="181">
        <v>3</v>
      </c>
      <c r="AA50" s="178">
        <f>$I50*Z50</f>
        <v>4500</v>
      </c>
      <c r="AB50" s="190">
        <v>3</v>
      </c>
      <c r="AC50" s="178">
        <f>$I50*AB50</f>
        <v>4500</v>
      </c>
      <c r="AD50" s="188">
        <f>+V50+X50+Z50+AB50</f>
        <v>12</v>
      </c>
      <c r="AE50" s="191">
        <f>+W50+Y50+AA50+AC50</f>
        <v>18000</v>
      </c>
      <c r="AF50" s="190">
        <f>AD50+S50</f>
        <v>24</v>
      </c>
      <c r="AG50" s="191">
        <f>+AE50+T50</f>
        <v>36000</v>
      </c>
      <c r="AH50" s="123" t="s">
        <v>20</v>
      </c>
      <c r="AI50" s="197"/>
      <c r="AK50" s="44"/>
    </row>
    <row r="51" spans="1:37" s="34" customFormat="1" ht="32.25" customHeight="1" thickBot="1">
      <c r="A51" s="172" t="s">
        <v>63</v>
      </c>
      <c r="B51" s="173" t="s">
        <v>96</v>
      </c>
      <c r="C51" s="174" t="s">
        <v>101</v>
      </c>
      <c r="D51" s="175"/>
      <c r="E51" s="175"/>
      <c r="F51" s="176"/>
      <c r="G51" s="177">
        <f>+S51+AD51</f>
        <v>8</v>
      </c>
      <c r="H51" s="178">
        <v>1</v>
      </c>
      <c r="I51" s="178">
        <f>+'[1]DETAILS'!G1141</f>
        <v>6950</v>
      </c>
      <c r="J51" s="179">
        <f>G51*H51*I51</f>
        <v>55600</v>
      </c>
      <c r="K51" s="180">
        <v>1</v>
      </c>
      <c r="L51" s="180">
        <f>+K51*I51</f>
        <v>6950</v>
      </c>
      <c r="M51" s="180">
        <v>1</v>
      </c>
      <c r="N51" s="181">
        <f>+M51*I51</f>
        <v>6950</v>
      </c>
      <c r="O51" s="181">
        <v>1</v>
      </c>
      <c r="P51" s="181">
        <f>+O51*I51</f>
        <v>6950</v>
      </c>
      <c r="Q51" s="182">
        <v>1</v>
      </c>
      <c r="R51" s="183">
        <f>+Q51*I51</f>
        <v>6950</v>
      </c>
      <c r="S51" s="184">
        <f>+K51+M51+O51+Q51</f>
        <v>4</v>
      </c>
      <c r="T51" s="185">
        <f>+L51+N51+P51+R51</f>
        <v>27800</v>
      </c>
      <c r="U51" s="258">
        <f>T51*655.957</f>
        <v>18235604.6</v>
      </c>
      <c r="V51" s="245">
        <v>1</v>
      </c>
      <c r="W51" s="178">
        <f>$I51*V51</f>
        <v>6950</v>
      </c>
      <c r="X51" s="186">
        <v>1</v>
      </c>
      <c r="Y51" s="178">
        <f>$I51*X51</f>
        <v>6950</v>
      </c>
      <c r="Z51" s="186">
        <v>1</v>
      </c>
      <c r="AA51" s="178">
        <f>$I51*Z51</f>
        <v>6950</v>
      </c>
      <c r="AB51" s="187">
        <v>1</v>
      </c>
      <c r="AC51" s="178">
        <f>$I51*AB51</f>
        <v>6950</v>
      </c>
      <c r="AD51" s="188">
        <f>+V51+X51+Z51+AB51</f>
        <v>4</v>
      </c>
      <c r="AE51" s="189">
        <f>+W51+Y51+AA51+AC51</f>
        <v>27800</v>
      </c>
      <c r="AF51" s="190">
        <f>AD51+S51</f>
        <v>8</v>
      </c>
      <c r="AG51" s="191">
        <f>+AE51+T51</f>
        <v>55600</v>
      </c>
      <c r="AH51" s="192" t="s">
        <v>65</v>
      </c>
      <c r="AI51" s="193"/>
      <c r="AK51" s="44"/>
    </row>
    <row r="52" spans="1:37" s="51" customFormat="1" ht="18" thickBot="1" thickTop="1">
      <c r="A52" s="157"/>
      <c r="B52" s="145" t="s">
        <v>64</v>
      </c>
      <c r="C52" s="106"/>
      <c r="D52" s="46"/>
      <c r="E52" s="48"/>
      <c r="F52" s="46"/>
      <c r="G52" s="49"/>
      <c r="H52" s="50"/>
      <c r="I52" s="92"/>
      <c r="J52" s="171">
        <f>SUM(J50:J51)</f>
        <v>91600</v>
      </c>
      <c r="K52" s="93"/>
      <c r="L52" s="93">
        <f>SUBTOTAL(9,L50:L51)</f>
        <v>11450</v>
      </c>
      <c r="M52" s="93">
        <f aca="true" t="shared" si="23" ref="M52:AG52">SUM(M50:M51)</f>
        <v>4</v>
      </c>
      <c r="N52" s="93">
        <f t="shared" si="23"/>
        <v>11450</v>
      </c>
      <c r="O52" s="93">
        <f t="shared" si="23"/>
        <v>4</v>
      </c>
      <c r="P52" s="93">
        <f t="shared" si="23"/>
        <v>11450</v>
      </c>
      <c r="Q52" s="93">
        <f t="shared" si="23"/>
        <v>4</v>
      </c>
      <c r="R52" s="93">
        <f t="shared" si="23"/>
        <v>11450</v>
      </c>
      <c r="S52" s="93">
        <f t="shared" si="23"/>
        <v>16</v>
      </c>
      <c r="T52" s="239">
        <f t="shared" si="23"/>
        <v>45800</v>
      </c>
      <c r="U52" s="263">
        <f>U51+U50</f>
        <v>30042830.6</v>
      </c>
      <c r="V52" s="246">
        <f t="shared" si="23"/>
        <v>4</v>
      </c>
      <c r="W52" s="93">
        <f t="shared" si="23"/>
        <v>11450</v>
      </c>
      <c r="X52" s="93">
        <f t="shared" si="23"/>
        <v>4</v>
      </c>
      <c r="Y52" s="93">
        <f t="shared" si="23"/>
        <v>11450</v>
      </c>
      <c r="Z52" s="93">
        <f t="shared" si="23"/>
        <v>4</v>
      </c>
      <c r="AA52" s="93">
        <f t="shared" si="23"/>
        <v>11450</v>
      </c>
      <c r="AB52" s="93">
        <f t="shared" si="23"/>
        <v>4</v>
      </c>
      <c r="AC52" s="93">
        <f t="shared" si="23"/>
        <v>11450</v>
      </c>
      <c r="AD52" s="93">
        <f t="shared" si="23"/>
        <v>16</v>
      </c>
      <c r="AE52" s="93">
        <f t="shared" si="23"/>
        <v>45800</v>
      </c>
      <c r="AF52" s="93">
        <f t="shared" si="23"/>
        <v>32</v>
      </c>
      <c r="AG52" s="171">
        <f t="shared" si="23"/>
        <v>91600</v>
      </c>
      <c r="AH52" s="126"/>
      <c r="AI52" s="127"/>
      <c r="AK52" s="44"/>
    </row>
    <row r="53" spans="1:37" s="70" customFormat="1" ht="18" thickBot="1" thickTop="1">
      <c r="A53" s="109"/>
      <c r="B53" s="148"/>
      <c r="C53" s="109"/>
      <c r="D53" s="66"/>
      <c r="E53" s="66"/>
      <c r="F53" s="66"/>
      <c r="G53" s="69"/>
      <c r="H53" s="69"/>
      <c r="I53" s="66"/>
      <c r="J53" s="66"/>
      <c r="K53" s="68"/>
      <c r="L53" s="69"/>
      <c r="M53" s="68"/>
      <c r="N53" s="69"/>
      <c r="O53" s="68"/>
      <c r="P53" s="69"/>
      <c r="Q53" s="68"/>
      <c r="R53" s="69"/>
      <c r="S53" s="65"/>
      <c r="T53" s="69"/>
      <c r="U53" s="251"/>
      <c r="V53" s="68"/>
      <c r="W53" s="69"/>
      <c r="X53" s="68"/>
      <c r="Y53" s="69"/>
      <c r="Z53" s="68"/>
      <c r="AA53" s="69"/>
      <c r="AB53" s="68"/>
      <c r="AC53" s="136"/>
      <c r="AD53" s="65"/>
      <c r="AE53" s="69"/>
      <c r="AF53" s="65"/>
      <c r="AG53" s="69"/>
      <c r="AH53" s="114"/>
      <c r="AI53" s="114"/>
      <c r="AK53" s="44"/>
    </row>
    <row r="54" spans="1:37" s="77" customFormat="1" ht="18" thickBot="1" thickTop="1">
      <c r="A54" s="159"/>
      <c r="B54" s="149" t="s">
        <v>18</v>
      </c>
      <c r="C54" s="110"/>
      <c r="D54" s="71"/>
      <c r="E54" s="73"/>
      <c r="F54" s="71"/>
      <c r="G54" s="74"/>
      <c r="H54" s="75"/>
      <c r="I54" s="75"/>
      <c r="J54" s="76">
        <f>J52+J47</f>
        <v>148678.83117186034</v>
      </c>
      <c r="K54" s="76"/>
      <c r="L54" s="76">
        <f>L52+L47</f>
        <v>38635.4709988612</v>
      </c>
      <c r="M54" s="76"/>
      <c r="N54" s="76">
        <f>N52+N47</f>
        <v>12451.590043249786</v>
      </c>
      <c r="O54" s="76"/>
      <c r="P54" s="76">
        <f>P52+P47</f>
        <v>11450</v>
      </c>
      <c r="Q54" s="76"/>
      <c r="R54" s="76">
        <f>R52+R47</f>
        <v>12451.590043249786</v>
      </c>
      <c r="S54" s="76"/>
      <c r="T54" s="117">
        <f>T52+T47</f>
        <v>74988.65108536078</v>
      </c>
      <c r="U54" s="252"/>
      <c r="V54" s="119"/>
      <c r="W54" s="76">
        <f>W52+W47</f>
        <v>11450</v>
      </c>
      <c r="X54" s="76"/>
      <c r="Y54" s="76">
        <f>Y52+Y47</f>
        <v>12451.590043249786</v>
      </c>
      <c r="Z54" s="76"/>
      <c r="AA54" s="76">
        <f>AA52+AA47</f>
        <v>11450</v>
      </c>
      <c r="AB54" s="117"/>
      <c r="AC54" s="137">
        <f>AC52+AC47</f>
        <v>38338.59004324979</v>
      </c>
      <c r="AD54" s="119"/>
      <c r="AE54" s="76">
        <f>AE52+AE47</f>
        <v>73690.18008649957</v>
      </c>
      <c r="AF54" s="76"/>
      <c r="AG54" s="76">
        <f>AG52+AG47</f>
        <v>148678.83117186034</v>
      </c>
      <c r="AH54" s="126"/>
      <c r="AI54" s="127"/>
      <c r="AK54" s="44"/>
    </row>
    <row r="55" spans="1:37" s="34" customFormat="1" ht="3" customHeight="1" thickTop="1">
      <c r="A55" s="114"/>
      <c r="B55" s="153"/>
      <c r="C55" s="114"/>
      <c r="G55" s="44"/>
      <c r="H55" s="44"/>
      <c r="K55" s="94"/>
      <c r="M55" s="94"/>
      <c r="O55" s="94"/>
      <c r="Q55" s="94"/>
      <c r="S55" s="95"/>
      <c r="T55" s="96"/>
      <c r="U55" s="255"/>
      <c r="V55" s="94"/>
      <c r="X55" s="94"/>
      <c r="Z55" s="94"/>
      <c r="AB55" s="94"/>
      <c r="AD55" s="95"/>
      <c r="AE55" s="96"/>
      <c r="AF55" s="95"/>
      <c r="AG55" s="96"/>
      <c r="AH55" s="114"/>
      <c r="AI55" s="114"/>
      <c r="AK55" s="44"/>
    </row>
    <row r="56" spans="1:37" s="34" customFormat="1" ht="17.25" thickBot="1">
      <c r="A56" s="114"/>
      <c r="B56" s="153"/>
      <c r="C56" s="114"/>
      <c r="G56" s="44"/>
      <c r="H56" s="44"/>
      <c r="K56" s="94"/>
      <c r="M56" s="94"/>
      <c r="O56" s="94"/>
      <c r="Q56" s="94"/>
      <c r="S56" s="97"/>
      <c r="T56" s="240"/>
      <c r="U56" s="255"/>
      <c r="V56" s="94"/>
      <c r="X56" s="94"/>
      <c r="Z56" s="94"/>
      <c r="AB56" s="94"/>
      <c r="AD56" s="120"/>
      <c r="AE56" s="91"/>
      <c r="AF56" s="95"/>
      <c r="AG56" s="96"/>
      <c r="AH56" s="130"/>
      <c r="AI56" s="130"/>
      <c r="AK56" s="44"/>
    </row>
    <row r="57" spans="1:37" s="96" customFormat="1" ht="18" thickBot="1" thickTop="1">
      <c r="A57" s="161"/>
      <c r="B57" s="154" t="s">
        <v>19</v>
      </c>
      <c r="C57" s="115"/>
      <c r="D57" s="99"/>
      <c r="E57" s="100"/>
      <c r="F57" s="98"/>
      <c r="G57" s="101"/>
      <c r="H57" s="98"/>
      <c r="I57" s="98"/>
      <c r="J57" s="102">
        <f>J54+J40</f>
        <v>1475399.989370096</v>
      </c>
      <c r="K57" s="102">
        <f aca="true" t="shared" si="24" ref="K57:AG57">K54+K40</f>
        <v>54</v>
      </c>
      <c r="L57" s="102">
        <f t="shared" si="24"/>
        <v>62649.715835031864</v>
      </c>
      <c r="M57" s="102">
        <f t="shared" si="24"/>
        <v>202866</v>
      </c>
      <c r="N57" s="102">
        <f t="shared" si="24"/>
        <v>446765.104681717</v>
      </c>
      <c r="O57" s="102">
        <f t="shared" si="24"/>
        <v>299511</v>
      </c>
      <c r="P57" s="102">
        <f t="shared" si="24"/>
        <v>110672.35648878629</v>
      </c>
      <c r="Q57" s="102">
        <f t="shared" si="24"/>
        <v>113508</v>
      </c>
      <c r="R57" s="102">
        <f t="shared" si="24"/>
        <v>223582.33393705642</v>
      </c>
      <c r="S57" s="102">
        <f t="shared" si="24"/>
        <v>615994</v>
      </c>
      <c r="T57" s="241">
        <f t="shared" si="24"/>
        <v>927516.4704231675</v>
      </c>
      <c r="U57" s="263">
        <f>U47+U38+U15+U52</f>
        <v>340121749.21281475</v>
      </c>
      <c r="V57" s="247">
        <f t="shared" si="24"/>
        <v>546202</v>
      </c>
      <c r="W57" s="102">
        <f t="shared" si="24"/>
        <v>220699.36989595753</v>
      </c>
      <c r="X57" s="102">
        <f t="shared" si="24"/>
        <v>546256</v>
      </c>
      <c r="Y57" s="102">
        <f t="shared" si="24"/>
        <v>230648.04942296917</v>
      </c>
      <c r="Z57" s="102">
        <f t="shared" si="24"/>
        <v>546201</v>
      </c>
      <c r="AA57" s="102">
        <f t="shared" si="24"/>
        <v>208234.21427295174</v>
      </c>
      <c r="AB57" s="102">
        <f t="shared" si="24"/>
        <v>546201</v>
      </c>
      <c r="AC57" s="102">
        <f t="shared" si="24"/>
        <v>235122.80431620154</v>
      </c>
      <c r="AD57" s="102">
        <f t="shared" si="24"/>
        <v>2184860</v>
      </c>
      <c r="AE57" s="102">
        <f t="shared" si="24"/>
        <v>894704.43790808</v>
      </c>
      <c r="AF57" s="102">
        <f t="shared" si="24"/>
        <v>2800854</v>
      </c>
      <c r="AG57" s="102">
        <f t="shared" si="24"/>
        <v>1822220.9083312475</v>
      </c>
      <c r="AH57" s="131"/>
      <c r="AI57" s="132"/>
      <c r="AK57" s="44"/>
    </row>
    <row r="58" spans="28:29" ht="15" thickTop="1">
      <c r="AB58" s="134"/>
      <c r="AC58" s="4"/>
    </row>
    <row r="59" spans="10:33" ht="14.25">
      <c r="J59" s="138"/>
      <c r="AC59" s="4"/>
      <c r="AG59" s="167"/>
    </row>
    <row r="60" spans="29:32" ht="14.25">
      <c r="AC60" s="4"/>
      <c r="AF60" s="19"/>
    </row>
    <row r="61" spans="10:29" ht="14.25">
      <c r="J61" s="138"/>
      <c r="AC61" s="4"/>
    </row>
    <row r="62" spans="3:29" ht="14.25">
      <c r="C62" s="230"/>
      <c r="J62" s="138"/>
      <c r="AC62" s="4"/>
    </row>
    <row r="63" spans="10:29" ht="14.25">
      <c r="J63" s="138"/>
      <c r="AC63" s="4"/>
    </row>
    <row r="64" spans="22:29" ht="14.25">
      <c r="V64" s="19"/>
      <c r="W64" s="138"/>
      <c r="AC64" s="4"/>
    </row>
    <row r="65" ht="14.25">
      <c r="AC65" s="4"/>
    </row>
    <row r="66" ht="14.25">
      <c r="AC66" s="4"/>
    </row>
    <row r="67" spans="16:29" ht="14.25">
      <c r="P67" s="139"/>
      <c r="AC67" s="4"/>
    </row>
    <row r="68" ht="14.25">
      <c r="AC68" s="4"/>
    </row>
    <row r="69" ht="14.25">
      <c r="AC69" s="4"/>
    </row>
    <row r="70" ht="14.25">
      <c r="AC70" s="4"/>
    </row>
    <row r="71" ht="14.25">
      <c r="AC71" s="4"/>
    </row>
    <row r="72" ht="14.25">
      <c r="AC72" s="4"/>
    </row>
    <row r="73" ht="14.25">
      <c r="AC73" s="4"/>
    </row>
    <row r="74" ht="14.25">
      <c r="AC74" s="4"/>
    </row>
    <row r="75" ht="14.25">
      <c r="AC75" s="4"/>
    </row>
    <row r="76" ht="14.25">
      <c r="AC76" s="4"/>
    </row>
    <row r="77" ht="14.25">
      <c r="AC77" s="4"/>
    </row>
    <row r="78" ht="14.25">
      <c r="AC78" s="4"/>
    </row>
    <row r="79" ht="14.25">
      <c r="AC79" s="4"/>
    </row>
    <row r="80" ht="14.25">
      <c r="AC80" s="4"/>
    </row>
    <row r="81" ht="14.25">
      <c r="AC81" s="4"/>
    </row>
    <row r="82" ht="14.25">
      <c r="AC82" s="4"/>
    </row>
    <row r="83" ht="14.25">
      <c r="AC83" s="4"/>
    </row>
    <row r="84" ht="14.25">
      <c r="AC84" s="4"/>
    </row>
    <row r="85" ht="14.25">
      <c r="AC85" s="4"/>
    </row>
    <row r="86" ht="14.25">
      <c r="AC86" s="4"/>
    </row>
    <row r="87" ht="14.25">
      <c r="AC87" s="4"/>
    </row>
    <row r="88" ht="14.25">
      <c r="AC88" s="4"/>
    </row>
    <row r="89" ht="14.25">
      <c r="AC89" s="4"/>
    </row>
    <row r="90" ht="14.25">
      <c r="AC90" s="4"/>
    </row>
    <row r="91" ht="14.25">
      <c r="AC91" s="4"/>
    </row>
    <row r="92" ht="14.25">
      <c r="AC92" s="4"/>
    </row>
    <row r="93" ht="14.25">
      <c r="AC93" s="4"/>
    </row>
    <row r="94" ht="14.25">
      <c r="AC94" s="4"/>
    </row>
    <row r="95" ht="14.25">
      <c r="AC95" s="4"/>
    </row>
    <row r="96" ht="14.25">
      <c r="AC96" s="4"/>
    </row>
    <row r="97" ht="14.25">
      <c r="AC97" s="4"/>
    </row>
    <row r="98" ht="14.25">
      <c r="AC98" s="4"/>
    </row>
    <row r="99" ht="14.25">
      <c r="AC99" s="4"/>
    </row>
    <row r="100" ht="14.25">
      <c r="AC100" s="4"/>
    </row>
    <row r="101" ht="14.25">
      <c r="AC101" s="4"/>
    </row>
    <row r="102" ht="14.25">
      <c r="AC102" s="4"/>
    </row>
    <row r="103" ht="14.25">
      <c r="AC103" s="4"/>
    </row>
    <row r="104" ht="14.25">
      <c r="AC104" s="4"/>
    </row>
    <row r="105" ht="14.25">
      <c r="AC105" s="4"/>
    </row>
    <row r="106" ht="14.25">
      <c r="AC106" s="4"/>
    </row>
    <row r="107" ht="14.25">
      <c r="AC107" s="4"/>
    </row>
    <row r="108" ht="14.25">
      <c r="AC108" s="4"/>
    </row>
    <row r="109" ht="14.25">
      <c r="AC109" s="4"/>
    </row>
    <row r="110" ht="14.25">
      <c r="AC110" s="4"/>
    </row>
    <row r="111" ht="14.25">
      <c r="AC111" s="4"/>
    </row>
    <row r="112" ht="14.25">
      <c r="AC112" s="4"/>
    </row>
    <row r="113" ht="14.25">
      <c r="AC113" s="4"/>
    </row>
    <row r="114" ht="14.25">
      <c r="AC114" s="4"/>
    </row>
    <row r="115" ht="14.25">
      <c r="AC115" s="4"/>
    </row>
    <row r="116" ht="14.25">
      <c r="AC116" s="4"/>
    </row>
    <row r="117" ht="14.25">
      <c r="AC117" s="4"/>
    </row>
    <row r="118" ht="14.25">
      <c r="AC118" s="4"/>
    </row>
    <row r="119" ht="14.25">
      <c r="AC119" s="4"/>
    </row>
    <row r="120" ht="14.25">
      <c r="AC120" s="4"/>
    </row>
    <row r="121" ht="14.25">
      <c r="AC121" s="4"/>
    </row>
    <row r="122" ht="14.25">
      <c r="AC122" s="4"/>
    </row>
    <row r="123" ht="14.25">
      <c r="AC123" s="4"/>
    </row>
    <row r="124" ht="14.25">
      <c r="AC124" s="4"/>
    </row>
    <row r="125" ht="14.25">
      <c r="AC125" s="4"/>
    </row>
    <row r="126" spans="28:29" ht="14.25">
      <c r="AB126" s="135"/>
      <c r="AC126" s="4"/>
    </row>
    <row r="127" ht="14.25">
      <c r="AC127" s="4"/>
    </row>
    <row r="128" ht="14.25">
      <c r="AC128" s="4"/>
    </row>
    <row r="129" ht="14.25">
      <c r="AC129" s="4"/>
    </row>
    <row r="130" ht="14.25">
      <c r="AC130" s="4"/>
    </row>
    <row r="131" ht="14.25">
      <c r="AC131" s="4"/>
    </row>
    <row r="132" ht="14.25">
      <c r="AC132" s="4"/>
    </row>
    <row r="133" ht="14.25">
      <c r="AC133" s="4"/>
    </row>
    <row r="134" ht="14.25">
      <c r="AC134" s="4"/>
    </row>
    <row r="135" ht="14.25">
      <c r="AC135" s="4"/>
    </row>
    <row r="136" ht="14.25">
      <c r="AC136" s="4"/>
    </row>
    <row r="137" ht="14.25">
      <c r="AC137" s="4"/>
    </row>
    <row r="138" ht="14.25">
      <c r="AC138" s="4"/>
    </row>
    <row r="139" ht="14.25">
      <c r="AC139" s="4"/>
    </row>
    <row r="140" ht="14.25">
      <c r="AC140" s="4"/>
    </row>
    <row r="141" ht="14.25">
      <c r="AC141" s="4"/>
    </row>
    <row r="142" ht="14.25">
      <c r="AC142" s="4"/>
    </row>
    <row r="143" ht="14.25">
      <c r="AC143" s="4"/>
    </row>
    <row r="144" ht="14.25">
      <c r="AC144" s="4"/>
    </row>
    <row r="145" ht="14.25">
      <c r="AC145" s="4"/>
    </row>
    <row r="146" ht="14.25">
      <c r="AC146" s="4"/>
    </row>
    <row r="147" ht="14.25">
      <c r="AC147" s="4"/>
    </row>
    <row r="148" ht="14.25">
      <c r="AC148" s="4"/>
    </row>
    <row r="149" ht="14.25">
      <c r="AC149" s="4"/>
    </row>
    <row r="150" ht="14.25">
      <c r="AC150" s="4"/>
    </row>
    <row r="151" ht="14.25">
      <c r="AC151" s="4"/>
    </row>
    <row r="152" ht="14.25">
      <c r="AC152" s="4"/>
    </row>
    <row r="153" ht="14.25">
      <c r="AC153" s="4"/>
    </row>
    <row r="154" ht="14.25">
      <c r="AC154" s="4"/>
    </row>
    <row r="155" ht="14.25">
      <c r="AC155" s="4"/>
    </row>
    <row r="156" ht="14.25">
      <c r="AC156" s="4"/>
    </row>
    <row r="157" ht="14.25">
      <c r="AC157" s="4"/>
    </row>
    <row r="158" ht="14.25">
      <c r="AC158" s="4"/>
    </row>
    <row r="159" ht="14.25">
      <c r="AC159" s="4"/>
    </row>
    <row r="160" ht="14.25">
      <c r="AC160" s="4"/>
    </row>
    <row r="161" ht="14.25">
      <c r="AC161" s="4"/>
    </row>
    <row r="162" ht="14.25">
      <c r="AC162" s="4"/>
    </row>
    <row r="163" ht="14.25">
      <c r="AC163" s="4"/>
    </row>
    <row r="164" ht="14.25">
      <c r="AC164" s="4"/>
    </row>
    <row r="165" ht="14.25">
      <c r="AC165" s="4"/>
    </row>
    <row r="166" ht="14.25">
      <c r="AC166" s="4"/>
    </row>
    <row r="167" ht="14.25">
      <c r="AC167" s="4"/>
    </row>
    <row r="168" ht="14.25">
      <c r="AC168" s="4"/>
    </row>
    <row r="169" ht="14.25">
      <c r="AC169" s="4"/>
    </row>
    <row r="170" ht="14.25">
      <c r="AC170" s="4"/>
    </row>
    <row r="171" ht="14.25">
      <c r="AC171" s="4"/>
    </row>
    <row r="172" ht="14.25">
      <c r="AC172" s="4"/>
    </row>
    <row r="173" ht="14.25">
      <c r="AC173" s="4"/>
    </row>
    <row r="174" ht="14.25">
      <c r="AC174" s="4"/>
    </row>
    <row r="175" ht="14.25">
      <c r="AC175" s="4"/>
    </row>
    <row r="176" ht="14.25">
      <c r="AC176" s="4"/>
    </row>
    <row r="177" ht="14.25">
      <c r="AC177" s="4"/>
    </row>
    <row r="178" ht="14.25">
      <c r="AC178" s="4"/>
    </row>
    <row r="179" ht="14.25">
      <c r="AC179" s="4"/>
    </row>
    <row r="180" ht="14.25">
      <c r="AC180" s="4"/>
    </row>
    <row r="181" ht="14.25">
      <c r="AC181" s="4"/>
    </row>
    <row r="182" ht="14.25">
      <c r="AC182" s="4"/>
    </row>
    <row r="183" ht="14.25">
      <c r="AC183" s="4"/>
    </row>
    <row r="184" ht="14.25">
      <c r="AC184" s="4"/>
    </row>
    <row r="185" ht="14.25">
      <c r="AC185" s="4"/>
    </row>
    <row r="186" ht="14.25">
      <c r="AC186" s="4"/>
    </row>
    <row r="187" ht="14.25">
      <c r="AC187" s="4"/>
    </row>
    <row r="188" ht="14.25">
      <c r="AC188" s="4"/>
    </row>
    <row r="189" ht="14.25">
      <c r="AC189" s="4"/>
    </row>
    <row r="190" ht="14.25">
      <c r="AC190" s="4"/>
    </row>
    <row r="191" ht="14.25">
      <c r="AC191" s="4"/>
    </row>
    <row r="192" ht="14.25">
      <c r="AC192" s="4"/>
    </row>
    <row r="193" ht="14.25">
      <c r="AC193" s="4"/>
    </row>
    <row r="194" ht="14.25">
      <c r="AC194" s="4"/>
    </row>
    <row r="195" ht="14.25">
      <c r="AC195" s="4"/>
    </row>
    <row r="196" ht="14.25">
      <c r="AC196" s="4"/>
    </row>
    <row r="197" ht="14.25">
      <c r="AC197" s="4"/>
    </row>
    <row r="198" ht="14.25">
      <c r="AC198" s="4"/>
    </row>
    <row r="199" ht="14.25">
      <c r="AC199" s="4"/>
    </row>
    <row r="200" ht="14.25">
      <c r="AC200" s="4"/>
    </row>
    <row r="201" ht="14.25">
      <c r="AC201" s="4"/>
    </row>
    <row r="202" ht="14.25">
      <c r="AC202" s="4"/>
    </row>
    <row r="203" ht="14.25">
      <c r="AC203" s="4"/>
    </row>
    <row r="204" ht="14.25">
      <c r="AC204" s="4"/>
    </row>
    <row r="205" ht="14.25">
      <c r="AC205" s="4"/>
    </row>
    <row r="206" ht="14.25">
      <c r="AC206" s="4"/>
    </row>
    <row r="207" ht="14.25">
      <c r="AC207" s="4"/>
    </row>
    <row r="208" ht="14.25">
      <c r="AC208" s="4"/>
    </row>
    <row r="209" ht="14.25">
      <c r="AC209" s="4"/>
    </row>
    <row r="210" ht="14.25">
      <c r="AC210" s="4"/>
    </row>
    <row r="211" ht="14.25">
      <c r="AC211" s="4"/>
    </row>
    <row r="212" ht="14.25">
      <c r="AC212" s="4"/>
    </row>
    <row r="213" ht="14.25">
      <c r="AC213" s="4"/>
    </row>
    <row r="214" ht="14.25">
      <c r="AC214" s="4"/>
    </row>
    <row r="215" ht="14.25">
      <c r="AC215" s="4"/>
    </row>
    <row r="216" ht="14.25">
      <c r="AC216" s="4"/>
    </row>
    <row r="217" ht="14.25">
      <c r="AC217" s="4"/>
    </row>
    <row r="218" ht="14.25">
      <c r="AC218" s="4"/>
    </row>
    <row r="219" ht="14.25">
      <c r="AC219" s="4"/>
    </row>
    <row r="220" ht="14.25">
      <c r="AC220" s="4"/>
    </row>
    <row r="221" ht="14.25">
      <c r="AC221" s="4"/>
    </row>
    <row r="222" ht="14.25">
      <c r="AC222" s="4"/>
    </row>
    <row r="223" ht="14.25">
      <c r="AC223" s="4"/>
    </row>
    <row r="224" ht="14.25">
      <c r="AC224" s="4"/>
    </row>
    <row r="225" ht="14.25">
      <c r="AC225" s="4"/>
    </row>
    <row r="226" ht="14.25">
      <c r="AC226" s="4"/>
    </row>
    <row r="227" ht="14.25">
      <c r="AC227" s="4"/>
    </row>
    <row r="228" ht="14.25">
      <c r="AC228" s="4"/>
    </row>
    <row r="229" ht="14.25">
      <c r="AC229" s="4"/>
    </row>
    <row r="230" ht="14.25">
      <c r="AC230" s="4"/>
    </row>
    <row r="231" ht="14.25">
      <c r="AC231" s="4"/>
    </row>
    <row r="232" ht="14.25">
      <c r="AC232" s="4"/>
    </row>
    <row r="233" ht="14.25">
      <c r="AC233" s="4"/>
    </row>
    <row r="234" ht="14.25">
      <c r="AC234" s="4"/>
    </row>
    <row r="235" ht="14.25">
      <c r="AC235" s="4"/>
    </row>
    <row r="236" ht="14.25">
      <c r="AC236" s="4"/>
    </row>
    <row r="237" ht="14.25">
      <c r="AC237" s="4"/>
    </row>
    <row r="238" ht="14.25">
      <c r="AC238" s="4"/>
    </row>
    <row r="239" ht="14.25">
      <c r="AC239" s="4"/>
    </row>
    <row r="240" ht="14.25">
      <c r="AC240" s="4"/>
    </row>
    <row r="241" ht="14.25">
      <c r="AC241" s="4"/>
    </row>
    <row r="242" ht="14.25">
      <c r="AC242" s="4"/>
    </row>
    <row r="243" ht="14.25">
      <c r="AC243" s="4"/>
    </row>
    <row r="244" ht="14.25">
      <c r="AC244" s="4"/>
    </row>
    <row r="245" ht="14.25">
      <c r="AC245" s="4"/>
    </row>
    <row r="246" ht="14.25">
      <c r="AC246" s="4"/>
    </row>
    <row r="247" ht="14.25">
      <c r="AC247" s="4"/>
    </row>
    <row r="248" ht="14.25">
      <c r="AC248" s="4"/>
    </row>
    <row r="249" ht="14.25">
      <c r="AC249" s="4"/>
    </row>
    <row r="250" ht="14.25">
      <c r="AC250" s="4"/>
    </row>
    <row r="251" ht="14.25">
      <c r="AC251" s="4"/>
    </row>
    <row r="252" ht="14.25">
      <c r="AC252" s="4"/>
    </row>
    <row r="253" ht="14.25">
      <c r="AC253" s="4"/>
    </row>
    <row r="254" ht="14.25">
      <c r="AC254" s="4"/>
    </row>
    <row r="255" ht="14.25">
      <c r="AC255" s="4"/>
    </row>
    <row r="256" ht="14.25">
      <c r="AC256" s="4"/>
    </row>
    <row r="257" ht="14.25">
      <c r="AC257" s="4"/>
    </row>
    <row r="258" ht="14.25">
      <c r="AC258" s="4"/>
    </row>
    <row r="259" ht="14.25">
      <c r="AC259" s="4"/>
    </row>
    <row r="260" ht="14.25">
      <c r="AC260" s="4"/>
    </row>
    <row r="261" ht="14.25">
      <c r="AC261" s="4"/>
    </row>
    <row r="262" ht="14.25">
      <c r="AC262" s="4"/>
    </row>
    <row r="263" ht="14.25">
      <c r="AC263" s="4"/>
    </row>
    <row r="264" ht="14.25">
      <c r="AC264" s="4"/>
    </row>
    <row r="265" ht="14.25">
      <c r="AC265" s="4"/>
    </row>
    <row r="266" ht="14.25">
      <c r="AC266" s="4"/>
    </row>
    <row r="267" ht="14.25">
      <c r="AC267" s="4"/>
    </row>
    <row r="268" ht="14.25">
      <c r="AC268" s="4"/>
    </row>
    <row r="269" ht="14.25">
      <c r="AC269" s="4"/>
    </row>
    <row r="270" ht="14.25">
      <c r="AC270" s="4"/>
    </row>
    <row r="271" ht="14.25">
      <c r="AC271" s="4"/>
    </row>
    <row r="272" ht="14.25">
      <c r="AC272" s="4"/>
    </row>
    <row r="273" ht="14.25">
      <c r="AC273" s="4"/>
    </row>
    <row r="274" ht="14.25">
      <c r="AC274" s="4"/>
    </row>
    <row r="275" ht="14.25">
      <c r="AC275" s="4"/>
    </row>
    <row r="276" ht="14.25">
      <c r="AC276" s="4"/>
    </row>
    <row r="277" ht="14.25">
      <c r="AC277" s="4"/>
    </row>
    <row r="278" ht="14.25">
      <c r="AC278" s="4"/>
    </row>
    <row r="279" ht="14.25">
      <c r="AC279" s="4"/>
    </row>
    <row r="280" ht="14.25">
      <c r="AC280" s="4"/>
    </row>
    <row r="281" ht="14.25">
      <c r="AC281" s="4"/>
    </row>
    <row r="282" ht="14.25">
      <c r="AC282" s="4"/>
    </row>
    <row r="283" ht="14.25">
      <c r="AC283" s="4"/>
    </row>
    <row r="284" ht="14.25">
      <c r="AC284" s="4"/>
    </row>
    <row r="285" ht="14.25">
      <c r="AC285" s="4"/>
    </row>
    <row r="286" ht="14.25">
      <c r="AC286" s="4"/>
    </row>
    <row r="287" ht="14.25">
      <c r="AC287" s="4"/>
    </row>
    <row r="288" ht="14.25">
      <c r="AC288" s="4"/>
    </row>
    <row r="289" ht="14.25">
      <c r="AC289" s="4"/>
    </row>
    <row r="290" ht="14.25">
      <c r="AC290" s="4"/>
    </row>
    <row r="291" ht="14.25">
      <c r="AC291" s="4"/>
    </row>
    <row r="292" ht="14.25">
      <c r="AC292" s="4"/>
    </row>
    <row r="293" ht="14.25">
      <c r="AC293" s="4"/>
    </row>
    <row r="294" ht="14.25">
      <c r="AC294" s="4"/>
    </row>
    <row r="295" ht="14.25">
      <c r="AC295" s="4"/>
    </row>
    <row r="296" ht="14.25">
      <c r="AC296" s="4"/>
    </row>
    <row r="297" ht="14.25">
      <c r="AC297" s="4"/>
    </row>
    <row r="298" ht="14.25">
      <c r="AC298" s="4"/>
    </row>
    <row r="299" ht="14.25">
      <c r="AC299" s="4"/>
    </row>
    <row r="300" ht="14.25">
      <c r="AC300" s="4"/>
    </row>
    <row r="301" ht="14.25">
      <c r="AC301" s="4"/>
    </row>
    <row r="302" ht="14.25">
      <c r="AC302" s="4"/>
    </row>
    <row r="303" ht="14.25">
      <c r="AC303" s="4"/>
    </row>
    <row r="304" ht="14.25">
      <c r="AC304" s="4"/>
    </row>
    <row r="305" ht="14.25">
      <c r="AC305" s="4"/>
    </row>
    <row r="306" ht="14.25">
      <c r="AC306" s="4"/>
    </row>
    <row r="307" ht="14.25">
      <c r="AC307" s="4"/>
    </row>
    <row r="308" ht="14.25">
      <c r="AC308" s="4"/>
    </row>
    <row r="309" ht="14.25">
      <c r="AC309" s="4"/>
    </row>
    <row r="310" ht="14.25">
      <c r="AC310" s="4"/>
    </row>
    <row r="311" ht="14.25">
      <c r="AC311" s="4"/>
    </row>
    <row r="312" ht="14.25">
      <c r="AC312" s="4"/>
    </row>
    <row r="313" ht="14.25">
      <c r="AC313" s="4"/>
    </row>
    <row r="314" ht="14.25">
      <c r="AC314" s="4"/>
    </row>
    <row r="315" ht="14.25">
      <c r="AC315" s="4"/>
    </row>
    <row r="316" ht="14.25">
      <c r="AC316" s="4"/>
    </row>
    <row r="317" ht="14.25">
      <c r="AC317" s="4"/>
    </row>
    <row r="318" ht="14.25">
      <c r="AC318" s="4"/>
    </row>
    <row r="319" ht="14.25">
      <c r="AC319" s="4"/>
    </row>
    <row r="320" ht="14.25">
      <c r="AC320" s="4"/>
    </row>
    <row r="321" ht="14.25">
      <c r="AC321" s="4"/>
    </row>
    <row r="322" ht="14.25">
      <c r="AC322" s="4"/>
    </row>
    <row r="323" ht="14.25">
      <c r="AC323" s="4"/>
    </row>
    <row r="324" ht="14.25">
      <c r="AC324" s="4"/>
    </row>
    <row r="325" ht="14.25">
      <c r="AC325" s="4"/>
    </row>
    <row r="326" ht="14.25">
      <c r="AC326" s="4"/>
    </row>
    <row r="327" ht="14.25">
      <c r="AC327" s="4"/>
    </row>
    <row r="328" ht="14.25">
      <c r="AC328" s="4"/>
    </row>
    <row r="329" ht="14.25">
      <c r="AC329" s="4"/>
    </row>
    <row r="330" ht="14.25">
      <c r="AC330" s="4"/>
    </row>
    <row r="331" ht="14.25">
      <c r="AC331" s="4"/>
    </row>
    <row r="332" ht="14.25">
      <c r="AC332" s="4"/>
    </row>
    <row r="333" ht="14.25">
      <c r="AC333" s="4"/>
    </row>
    <row r="334" ht="14.25">
      <c r="AC334" s="4"/>
    </row>
    <row r="335" ht="14.25">
      <c r="AC335" s="4"/>
    </row>
    <row r="336" ht="14.25">
      <c r="AC336" s="4"/>
    </row>
    <row r="337" ht="14.25">
      <c r="AC337" s="4"/>
    </row>
    <row r="338" ht="14.25">
      <c r="AC338" s="4"/>
    </row>
    <row r="339" ht="14.25">
      <c r="AC339" s="4"/>
    </row>
    <row r="340" ht="14.25">
      <c r="AC340" s="4"/>
    </row>
    <row r="341" ht="14.25">
      <c r="AC341" s="4"/>
    </row>
    <row r="342" ht="14.25">
      <c r="AC342" s="4"/>
    </row>
    <row r="343" ht="14.25">
      <c r="AC343" s="4"/>
    </row>
    <row r="344" ht="14.25">
      <c r="AC344" s="4"/>
    </row>
    <row r="345" ht="14.25">
      <c r="AC345" s="4"/>
    </row>
    <row r="346" ht="14.25">
      <c r="AC346" s="4"/>
    </row>
    <row r="347" ht="14.25">
      <c r="AC347" s="4"/>
    </row>
    <row r="348" ht="14.25">
      <c r="AC348" s="4"/>
    </row>
    <row r="349" ht="14.25">
      <c r="AC349" s="4"/>
    </row>
    <row r="350" ht="14.25">
      <c r="AC350" s="4"/>
    </row>
    <row r="351" ht="14.25">
      <c r="AC351" s="4"/>
    </row>
    <row r="352" ht="14.25">
      <c r="AC352" s="4"/>
    </row>
    <row r="353" ht="14.25">
      <c r="AC353" s="4"/>
    </row>
    <row r="354" ht="14.25">
      <c r="AC354" s="4"/>
    </row>
    <row r="355" ht="14.25">
      <c r="AC355" s="4"/>
    </row>
    <row r="356" ht="14.25">
      <c r="AC356" s="4"/>
    </row>
    <row r="357" ht="14.25">
      <c r="AC357" s="4"/>
    </row>
    <row r="358" ht="14.25">
      <c r="AC358" s="4"/>
    </row>
    <row r="359" ht="14.25">
      <c r="AC359" s="4"/>
    </row>
    <row r="360" ht="14.25">
      <c r="AC360" s="4"/>
    </row>
    <row r="361" ht="14.25">
      <c r="AC361" s="4"/>
    </row>
    <row r="362" ht="14.25">
      <c r="AC362" s="4"/>
    </row>
    <row r="363" ht="14.25">
      <c r="AC363" s="4"/>
    </row>
    <row r="364" ht="14.25">
      <c r="AC364" s="4"/>
    </row>
    <row r="365" ht="14.25">
      <c r="AC365" s="4"/>
    </row>
    <row r="366" ht="14.25">
      <c r="AC366" s="4"/>
    </row>
    <row r="367" ht="14.25">
      <c r="AC367" s="4"/>
    </row>
    <row r="368" ht="14.25">
      <c r="AC368" s="4"/>
    </row>
    <row r="369" ht="14.25">
      <c r="AC369" s="4"/>
    </row>
    <row r="370" ht="14.25">
      <c r="AC370" s="4"/>
    </row>
    <row r="371" ht="14.25">
      <c r="AC371" s="4"/>
    </row>
    <row r="372" ht="14.25">
      <c r="AC372" s="4"/>
    </row>
    <row r="373" ht="14.25">
      <c r="AC373" s="4"/>
    </row>
    <row r="374" ht="14.25">
      <c r="AC374" s="4"/>
    </row>
    <row r="375" ht="14.25">
      <c r="AC375" s="4"/>
    </row>
    <row r="376" ht="14.25">
      <c r="AC376" s="4"/>
    </row>
    <row r="377" ht="14.25">
      <c r="AC377" s="4"/>
    </row>
    <row r="378" ht="14.25">
      <c r="AC378" s="4"/>
    </row>
    <row r="379" ht="14.25">
      <c r="AC379" s="4"/>
    </row>
    <row r="380" ht="14.25">
      <c r="AC380" s="4"/>
    </row>
    <row r="381" ht="14.25">
      <c r="AC381" s="4"/>
    </row>
    <row r="382" ht="14.25">
      <c r="AC382" s="4"/>
    </row>
    <row r="383" ht="14.25">
      <c r="AC383" s="4"/>
    </row>
    <row r="384" ht="14.25">
      <c r="AC384" s="4"/>
    </row>
    <row r="385" ht="14.25">
      <c r="AC385" s="4"/>
    </row>
    <row r="386" ht="14.25">
      <c r="AC386" s="4"/>
    </row>
    <row r="387" ht="14.25">
      <c r="AC387" s="4"/>
    </row>
    <row r="388" ht="14.25">
      <c r="AC388" s="4"/>
    </row>
    <row r="389" ht="14.25">
      <c r="AC389" s="4"/>
    </row>
    <row r="390" ht="14.25">
      <c r="AC390" s="4"/>
    </row>
    <row r="391" ht="14.25">
      <c r="AC391" s="4"/>
    </row>
    <row r="392" ht="14.25">
      <c r="AC392" s="4"/>
    </row>
    <row r="393" ht="14.25">
      <c r="AC393" s="4"/>
    </row>
    <row r="394" ht="14.25">
      <c r="AC394" s="4"/>
    </row>
    <row r="395" ht="14.25">
      <c r="AC395" s="4"/>
    </row>
    <row r="396" ht="14.25">
      <c r="AC396" s="4"/>
    </row>
    <row r="397" ht="14.25">
      <c r="AC397" s="4"/>
    </row>
    <row r="398" ht="14.25">
      <c r="AC398" s="4"/>
    </row>
    <row r="399" ht="14.25">
      <c r="AC399" s="4"/>
    </row>
    <row r="400" ht="14.25">
      <c r="AC400" s="4"/>
    </row>
    <row r="401" ht="14.25">
      <c r="AC401" s="4"/>
    </row>
    <row r="402" ht="14.25">
      <c r="AC402" s="4"/>
    </row>
    <row r="403" ht="14.25">
      <c r="AC403" s="4"/>
    </row>
    <row r="404" ht="14.25">
      <c r="AC404" s="4"/>
    </row>
    <row r="405" ht="14.25">
      <c r="AC405" s="4"/>
    </row>
    <row r="406" ht="14.25">
      <c r="AC406" s="4"/>
    </row>
    <row r="407" ht="14.25">
      <c r="AC407" s="4"/>
    </row>
    <row r="408" ht="14.25">
      <c r="AC408" s="4"/>
    </row>
    <row r="409" ht="14.25">
      <c r="AC409" s="4"/>
    </row>
    <row r="410" ht="14.25">
      <c r="AC410" s="4"/>
    </row>
    <row r="411" ht="14.25">
      <c r="AC411" s="4"/>
    </row>
    <row r="412" ht="14.25">
      <c r="AC412" s="4"/>
    </row>
    <row r="413" ht="14.25">
      <c r="AC413" s="4"/>
    </row>
    <row r="414" ht="14.25">
      <c r="AC414" s="4"/>
    </row>
    <row r="415" ht="14.25">
      <c r="AC415" s="4"/>
    </row>
    <row r="416" ht="14.25">
      <c r="AC416" s="4"/>
    </row>
    <row r="417" ht="14.25">
      <c r="AC417" s="4"/>
    </row>
    <row r="418" ht="14.25">
      <c r="AC418" s="4"/>
    </row>
    <row r="419" ht="14.25">
      <c r="AC419" s="4"/>
    </row>
    <row r="420" ht="14.25">
      <c r="AC420" s="4"/>
    </row>
    <row r="421" ht="14.25">
      <c r="AC421" s="4"/>
    </row>
    <row r="422" ht="14.25">
      <c r="AC422" s="4"/>
    </row>
    <row r="423" ht="14.25">
      <c r="AC423" s="4"/>
    </row>
    <row r="424" ht="14.25">
      <c r="AC424" s="4"/>
    </row>
    <row r="425" ht="14.25">
      <c r="AC425" s="4"/>
    </row>
    <row r="426" ht="14.25">
      <c r="AC426" s="4"/>
    </row>
    <row r="427" ht="14.25">
      <c r="AC427" s="4"/>
    </row>
    <row r="428" ht="14.25">
      <c r="AC428" s="4"/>
    </row>
    <row r="429" ht="14.25">
      <c r="AC429" s="4"/>
    </row>
    <row r="430" ht="14.25">
      <c r="AC430" s="4"/>
    </row>
    <row r="431" ht="14.25">
      <c r="AC431" s="4"/>
    </row>
    <row r="432" ht="14.25">
      <c r="AC432" s="4"/>
    </row>
    <row r="433" ht="14.25">
      <c r="AC433" s="4"/>
    </row>
    <row r="434" ht="14.25">
      <c r="AC434" s="4"/>
    </row>
    <row r="435" ht="14.25">
      <c r="AC435" s="4"/>
    </row>
    <row r="436" ht="14.25">
      <c r="AC436" s="4"/>
    </row>
    <row r="437" ht="14.25">
      <c r="AC437" s="4"/>
    </row>
    <row r="438" ht="14.25">
      <c r="AC438" s="4"/>
    </row>
    <row r="439" ht="14.25">
      <c r="AC439" s="4"/>
    </row>
    <row r="440" ht="14.25">
      <c r="AC440" s="4"/>
    </row>
    <row r="441" ht="14.25">
      <c r="AC441" s="4"/>
    </row>
    <row r="442" ht="14.25">
      <c r="AC442" s="4"/>
    </row>
    <row r="443" ht="14.25">
      <c r="AC443" s="4"/>
    </row>
    <row r="444" ht="14.25">
      <c r="AC444" s="4"/>
    </row>
    <row r="445" ht="14.25">
      <c r="AC445" s="4"/>
    </row>
    <row r="446" ht="14.25">
      <c r="AC446" s="4"/>
    </row>
    <row r="447" ht="14.25">
      <c r="AC447" s="4"/>
    </row>
    <row r="448" ht="14.25">
      <c r="AC448" s="4"/>
    </row>
    <row r="449" ht="14.25">
      <c r="AC449" s="4"/>
    </row>
    <row r="450" ht="14.25">
      <c r="AC450" s="4"/>
    </row>
    <row r="451" ht="14.25">
      <c r="AC451" s="4"/>
    </row>
    <row r="452" ht="14.25">
      <c r="AC452" s="4"/>
    </row>
    <row r="453" ht="14.25">
      <c r="AC453" s="4"/>
    </row>
    <row r="454" ht="14.25">
      <c r="AC454" s="4"/>
    </row>
    <row r="455" ht="14.25">
      <c r="AC455" s="4"/>
    </row>
    <row r="456" ht="14.25">
      <c r="AC456" s="4"/>
    </row>
    <row r="457" ht="14.25">
      <c r="AC457" s="4"/>
    </row>
    <row r="458" ht="14.25">
      <c r="AC458" s="4"/>
    </row>
    <row r="459" ht="14.25">
      <c r="AC459" s="4"/>
    </row>
    <row r="460" ht="14.25">
      <c r="AC460" s="4"/>
    </row>
    <row r="461" ht="14.25">
      <c r="AC461" s="4"/>
    </row>
    <row r="462" ht="14.25">
      <c r="AC462" s="4"/>
    </row>
    <row r="463" ht="14.25">
      <c r="AC463" s="4"/>
    </row>
    <row r="464" ht="14.25">
      <c r="AC464" s="4"/>
    </row>
    <row r="465" ht="14.25">
      <c r="AC465" s="4"/>
    </row>
    <row r="466" ht="14.25">
      <c r="AC466" s="4"/>
    </row>
    <row r="467" ht="14.25">
      <c r="AC467" s="4"/>
    </row>
    <row r="468" ht="14.25">
      <c r="AC468" s="4"/>
    </row>
    <row r="469" ht="14.25">
      <c r="AC469" s="4"/>
    </row>
    <row r="470" ht="14.25">
      <c r="AC470" s="4"/>
    </row>
    <row r="471" ht="14.25">
      <c r="AC471" s="4"/>
    </row>
    <row r="472" ht="14.25">
      <c r="AC472" s="4"/>
    </row>
    <row r="473" ht="14.25">
      <c r="AC473" s="4"/>
    </row>
    <row r="474" ht="14.25">
      <c r="AC474" s="4"/>
    </row>
    <row r="475" ht="14.25">
      <c r="AC475" s="4"/>
    </row>
    <row r="476" ht="14.25">
      <c r="AC476" s="4"/>
    </row>
    <row r="477" ht="14.25">
      <c r="AC477" s="4"/>
    </row>
    <row r="478" ht="14.25">
      <c r="AC478" s="4"/>
    </row>
    <row r="479" ht="14.25">
      <c r="AC479" s="4"/>
    </row>
    <row r="480" ht="14.25">
      <c r="AC480" s="4"/>
    </row>
    <row r="481" ht="14.25">
      <c r="AC481" s="4"/>
    </row>
    <row r="482" ht="14.25">
      <c r="AC482" s="4"/>
    </row>
    <row r="483" ht="14.25">
      <c r="AC483" s="4"/>
    </row>
    <row r="484" ht="14.25">
      <c r="AC484" s="4"/>
    </row>
    <row r="485" ht="14.25">
      <c r="AC485" s="4"/>
    </row>
    <row r="486" ht="14.25">
      <c r="AC486" s="4"/>
    </row>
    <row r="487" ht="14.25">
      <c r="AC487" s="4"/>
    </row>
    <row r="488" ht="14.25">
      <c r="AC488" s="4"/>
    </row>
    <row r="489" ht="14.25">
      <c r="AC489" s="4"/>
    </row>
    <row r="490" ht="14.25">
      <c r="AC490" s="4"/>
    </row>
    <row r="491" ht="14.25">
      <c r="AC491" s="4"/>
    </row>
    <row r="492" ht="14.25">
      <c r="AC492" s="4"/>
    </row>
    <row r="493" ht="14.25">
      <c r="AC493" s="4"/>
    </row>
    <row r="494" ht="14.25">
      <c r="AC494" s="4"/>
    </row>
    <row r="495" ht="14.25">
      <c r="AC495" s="4"/>
    </row>
    <row r="496" ht="14.25">
      <c r="AC496" s="4"/>
    </row>
    <row r="497" ht="14.25">
      <c r="AC497" s="4"/>
    </row>
    <row r="498" ht="14.25">
      <c r="AC498" s="4"/>
    </row>
    <row r="499" ht="14.25">
      <c r="AC499" s="4"/>
    </row>
    <row r="500" ht="14.25">
      <c r="AC500" s="4"/>
    </row>
    <row r="501" ht="14.25">
      <c r="AC501" s="4"/>
    </row>
    <row r="502" ht="14.25">
      <c r="AC502" s="4"/>
    </row>
    <row r="503" ht="14.25">
      <c r="AC503" s="4"/>
    </row>
    <row r="504" ht="14.25">
      <c r="AC504" s="4"/>
    </row>
    <row r="505" ht="14.25">
      <c r="AC505" s="4"/>
    </row>
    <row r="506" ht="14.25">
      <c r="AC506" s="4"/>
    </row>
    <row r="507" ht="14.25">
      <c r="AC507" s="4"/>
    </row>
    <row r="508" ht="14.25">
      <c r="AC508" s="4"/>
    </row>
    <row r="509" ht="14.25">
      <c r="AC509" s="4"/>
    </row>
    <row r="510" ht="14.25">
      <c r="AC510" s="4"/>
    </row>
    <row r="511" ht="14.25">
      <c r="AC511" s="4"/>
    </row>
    <row r="512" ht="14.25">
      <c r="AC512" s="4"/>
    </row>
    <row r="513" ht="14.25">
      <c r="AC513" s="4"/>
    </row>
    <row r="514" ht="14.25">
      <c r="AC514" s="4"/>
    </row>
    <row r="515" ht="14.25">
      <c r="AC515" s="4"/>
    </row>
    <row r="516" ht="14.25">
      <c r="AC516" s="4"/>
    </row>
    <row r="517" ht="14.25">
      <c r="AC517" s="4"/>
    </row>
    <row r="518" ht="14.25">
      <c r="AC518" s="4"/>
    </row>
    <row r="519" ht="14.25">
      <c r="AC519" s="4"/>
    </row>
    <row r="520" ht="14.25">
      <c r="AC520" s="4"/>
    </row>
    <row r="521" ht="14.25">
      <c r="AC521" s="4"/>
    </row>
    <row r="522" ht="14.25">
      <c r="AC522" s="4"/>
    </row>
    <row r="523" ht="14.25">
      <c r="AC523" s="4"/>
    </row>
    <row r="524" ht="14.25">
      <c r="AC524" s="4"/>
    </row>
    <row r="525" ht="14.25">
      <c r="AC525" s="4"/>
    </row>
    <row r="526" ht="14.25">
      <c r="AC526" s="4"/>
    </row>
    <row r="527" ht="14.25">
      <c r="AC527" s="4"/>
    </row>
    <row r="528" ht="14.25">
      <c r="AC528" s="4"/>
    </row>
    <row r="529" ht="14.25">
      <c r="AC529" s="4"/>
    </row>
    <row r="530" ht="14.25">
      <c r="AC530" s="4"/>
    </row>
    <row r="531" ht="14.25">
      <c r="AC531" s="4"/>
    </row>
    <row r="532" ht="14.25">
      <c r="AC532" s="4"/>
    </row>
    <row r="533" ht="14.25">
      <c r="AC533" s="4"/>
    </row>
    <row r="534" ht="14.25">
      <c r="AC534" s="4"/>
    </row>
    <row r="535" ht="14.25">
      <c r="AC535" s="4"/>
    </row>
    <row r="536" ht="14.25">
      <c r="AC536" s="4"/>
    </row>
    <row r="537" ht="14.25">
      <c r="AC537" s="4"/>
    </row>
    <row r="538" ht="14.25">
      <c r="AC538" s="4"/>
    </row>
    <row r="539" ht="14.25">
      <c r="AC539" s="4"/>
    </row>
    <row r="540" ht="14.25">
      <c r="AC540" s="4"/>
    </row>
    <row r="541" ht="14.25">
      <c r="AC541" s="4"/>
    </row>
    <row r="542" ht="14.25">
      <c r="AC542" s="4"/>
    </row>
    <row r="543" ht="14.25">
      <c r="AC543" s="4"/>
    </row>
    <row r="544" ht="14.25">
      <c r="AC544" s="4"/>
    </row>
    <row r="545" ht="14.25">
      <c r="AC545" s="4"/>
    </row>
    <row r="546" ht="14.25">
      <c r="AC546" s="4"/>
    </row>
    <row r="547" ht="14.25">
      <c r="AC547" s="4"/>
    </row>
    <row r="548" ht="14.25">
      <c r="AC548" s="4"/>
    </row>
    <row r="549" ht="14.25">
      <c r="AC549" s="4"/>
    </row>
    <row r="550" ht="14.25">
      <c r="AC550" s="4"/>
    </row>
    <row r="551" ht="14.25">
      <c r="AC551" s="4"/>
    </row>
    <row r="552" ht="14.25">
      <c r="AC552" s="4"/>
    </row>
    <row r="553" ht="14.25">
      <c r="AC553" s="4"/>
    </row>
    <row r="554" ht="14.25">
      <c r="AC554" s="4"/>
    </row>
    <row r="555" ht="14.25">
      <c r="AC555" s="4"/>
    </row>
    <row r="556" ht="14.25">
      <c r="AC556" s="4"/>
    </row>
    <row r="557" ht="14.25">
      <c r="AC557" s="4"/>
    </row>
    <row r="558" ht="14.25">
      <c r="AC558" s="4"/>
    </row>
    <row r="559" ht="14.25">
      <c r="AC559" s="4"/>
    </row>
    <row r="560" ht="14.25">
      <c r="AC560" s="4"/>
    </row>
    <row r="561" ht="14.25">
      <c r="AC561" s="4"/>
    </row>
    <row r="562" ht="14.25">
      <c r="AC562" s="4"/>
    </row>
    <row r="563" ht="14.25">
      <c r="AC563" s="4"/>
    </row>
    <row r="564" ht="14.25">
      <c r="AC564" s="4"/>
    </row>
    <row r="565" ht="14.25">
      <c r="AC565" s="4"/>
    </row>
    <row r="566" ht="14.25">
      <c r="AC566" s="4"/>
    </row>
    <row r="567" ht="14.25">
      <c r="AC567" s="4"/>
    </row>
    <row r="568" ht="14.25">
      <c r="AC568" s="4"/>
    </row>
    <row r="569" ht="14.25">
      <c r="AC569" s="4"/>
    </row>
    <row r="570" ht="14.25">
      <c r="AC570" s="4"/>
    </row>
    <row r="571" ht="14.25">
      <c r="AC571" s="4"/>
    </row>
    <row r="572" ht="14.25">
      <c r="AC572" s="4"/>
    </row>
    <row r="573" ht="14.25">
      <c r="AC573" s="4"/>
    </row>
    <row r="574" ht="14.25">
      <c r="AC574" s="4"/>
    </row>
    <row r="575" ht="14.25">
      <c r="AC575" s="4"/>
    </row>
    <row r="576" ht="14.25">
      <c r="AC576" s="4"/>
    </row>
    <row r="577" ht="14.25">
      <c r="AC577" s="4"/>
    </row>
    <row r="578" ht="14.25">
      <c r="AC578" s="4"/>
    </row>
    <row r="579" ht="14.25">
      <c r="AC579" s="4"/>
    </row>
    <row r="580" ht="14.25">
      <c r="AC580" s="4"/>
    </row>
    <row r="581" ht="14.25">
      <c r="AC581" s="4"/>
    </row>
    <row r="582" ht="14.25">
      <c r="AC582" s="4"/>
    </row>
    <row r="583" ht="14.25">
      <c r="AC583" s="4"/>
    </row>
    <row r="584" ht="14.25">
      <c r="AC584" s="4"/>
    </row>
    <row r="585" ht="14.25">
      <c r="AC585" s="4"/>
    </row>
    <row r="586" ht="14.25">
      <c r="AC586" s="4"/>
    </row>
    <row r="587" ht="14.25">
      <c r="AC587" s="4"/>
    </row>
    <row r="588" ht="14.25">
      <c r="AC588" s="4"/>
    </row>
    <row r="589" ht="14.25">
      <c r="AC589" s="4"/>
    </row>
    <row r="590" ht="14.25">
      <c r="AC590" s="4"/>
    </row>
    <row r="591" ht="14.25">
      <c r="AC591" s="4"/>
    </row>
    <row r="592" ht="14.25">
      <c r="AC592" s="4"/>
    </row>
    <row r="593" ht="14.25">
      <c r="AC593" s="4"/>
    </row>
    <row r="594" ht="14.25">
      <c r="AC594" s="4"/>
    </row>
    <row r="595" ht="14.25">
      <c r="AC595" s="4"/>
    </row>
    <row r="596" ht="14.25">
      <c r="AC596" s="4"/>
    </row>
    <row r="597" ht="14.25">
      <c r="AC597" s="4"/>
    </row>
    <row r="598" ht="14.25">
      <c r="AC598" s="4"/>
    </row>
    <row r="599" ht="14.25">
      <c r="AC599" s="4"/>
    </row>
    <row r="600" ht="14.25">
      <c r="AC600" s="4"/>
    </row>
    <row r="601" ht="14.25">
      <c r="AC601" s="4"/>
    </row>
    <row r="602" ht="14.25">
      <c r="AC602" s="4"/>
    </row>
    <row r="603" ht="14.25">
      <c r="AC603" s="4"/>
    </row>
    <row r="604" ht="14.25">
      <c r="AC604" s="4"/>
    </row>
    <row r="605" ht="14.25">
      <c r="AC605" s="4"/>
    </row>
    <row r="606" ht="14.25">
      <c r="AC606" s="4"/>
    </row>
    <row r="607" ht="14.25">
      <c r="AC607" s="4"/>
    </row>
    <row r="608" ht="14.25">
      <c r="AC608" s="4"/>
    </row>
    <row r="609" ht="14.25">
      <c r="AC609" s="4"/>
    </row>
    <row r="610" ht="14.25">
      <c r="AC610" s="4"/>
    </row>
    <row r="611" ht="14.25">
      <c r="AC611" s="4"/>
    </row>
    <row r="612" ht="14.25">
      <c r="AC612" s="4"/>
    </row>
    <row r="613" ht="14.25">
      <c r="AC613" s="4"/>
    </row>
    <row r="614" ht="14.25">
      <c r="AC614" s="4"/>
    </row>
    <row r="615" ht="14.25">
      <c r="AC615" s="4"/>
    </row>
    <row r="616" ht="14.25">
      <c r="AC616" s="4"/>
    </row>
    <row r="617" ht="14.25">
      <c r="AC617" s="4"/>
    </row>
    <row r="618" ht="14.25">
      <c r="AC618" s="4"/>
    </row>
    <row r="619" ht="14.25">
      <c r="AC619" s="4"/>
    </row>
    <row r="620" ht="14.25">
      <c r="AC620" s="4"/>
    </row>
    <row r="621" ht="14.25">
      <c r="AC621" s="4"/>
    </row>
    <row r="622" ht="14.25">
      <c r="AC622" s="4"/>
    </row>
    <row r="623" ht="14.25">
      <c r="AC623" s="4"/>
    </row>
    <row r="624" ht="14.25">
      <c r="AC624" s="4"/>
    </row>
    <row r="625" ht="14.25">
      <c r="AC625" s="4"/>
    </row>
    <row r="626" ht="14.25">
      <c r="AC626" s="4"/>
    </row>
    <row r="627" ht="14.25">
      <c r="AC627" s="4"/>
    </row>
    <row r="628" ht="14.25">
      <c r="AC628" s="4"/>
    </row>
    <row r="629" ht="14.25">
      <c r="AC629" s="4"/>
    </row>
    <row r="630" ht="14.25">
      <c r="AC630" s="4"/>
    </row>
    <row r="631" ht="14.25">
      <c r="AC631" s="4"/>
    </row>
    <row r="632" ht="14.25">
      <c r="AC632" s="4"/>
    </row>
    <row r="633" ht="14.25">
      <c r="AC633" s="4"/>
    </row>
    <row r="634" ht="14.25">
      <c r="AC634" s="4"/>
    </row>
    <row r="635" ht="14.25">
      <c r="AC635" s="4"/>
    </row>
    <row r="636" ht="14.25">
      <c r="AC636" s="4"/>
    </row>
    <row r="637" ht="14.25">
      <c r="AC637" s="4"/>
    </row>
    <row r="638" ht="14.25">
      <c r="AC638" s="4"/>
    </row>
    <row r="639" ht="14.25">
      <c r="AC639" s="4"/>
    </row>
    <row r="640" ht="14.25">
      <c r="AC640" s="4"/>
    </row>
    <row r="641" ht="14.25">
      <c r="AC641" s="4"/>
    </row>
    <row r="642" ht="14.25">
      <c r="AC642" s="4"/>
    </row>
    <row r="643" ht="14.25">
      <c r="AC643" s="4"/>
    </row>
    <row r="644" ht="14.25">
      <c r="AC644" s="4"/>
    </row>
    <row r="645" ht="14.25">
      <c r="AC645" s="4"/>
    </row>
    <row r="646" ht="14.25">
      <c r="AC646" s="4"/>
    </row>
    <row r="647" ht="14.25">
      <c r="AC647" s="4"/>
    </row>
    <row r="648" ht="14.25">
      <c r="AC648" s="4"/>
    </row>
    <row r="649" ht="14.25">
      <c r="AC649" s="4"/>
    </row>
    <row r="650" ht="14.25">
      <c r="AC650" s="4"/>
    </row>
    <row r="651" ht="14.25">
      <c r="AC651" s="4"/>
    </row>
    <row r="652" ht="14.25">
      <c r="AC652" s="4"/>
    </row>
    <row r="653" ht="14.25">
      <c r="AC653" s="4"/>
    </row>
    <row r="654" ht="14.25">
      <c r="AC654" s="4"/>
    </row>
    <row r="655" ht="14.25">
      <c r="AC655" s="4"/>
    </row>
    <row r="656" ht="14.25">
      <c r="AC656" s="4"/>
    </row>
    <row r="657" ht="14.25">
      <c r="AC657" s="4"/>
    </row>
    <row r="658" ht="14.25">
      <c r="AC658" s="4"/>
    </row>
    <row r="659" ht="14.25">
      <c r="AC659" s="4"/>
    </row>
    <row r="660" ht="14.25">
      <c r="AC660" s="4"/>
    </row>
    <row r="661" ht="14.25">
      <c r="AC661" s="4"/>
    </row>
    <row r="662" ht="14.25">
      <c r="AC662" s="4"/>
    </row>
    <row r="663" ht="14.25">
      <c r="AC663" s="4"/>
    </row>
    <row r="664" ht="14.25">
      <c r="AC664" s="4"/>
    </row>
    <row r="665" ht="14.25">
      <c r="AC665" s="4"/>
    </row>
    <row r="666" ht="14.25">
      <c r="AC666" s="4"/>
    </row>
    <row r="667" ht="14.25">
      <c r="AC667" s="4"/>
    </row>
    <row r="668" ht="14.25">
      <c r="AC668" s="4"/>
    </row>
    <row r="669" ht="14.25">
      <c r="AC669" s="4"/>
    </row>
    <row r="670" ht="14.25">
      <c r="AC670" s="4"/>
    </row>
    <row r="671" ht="14.25">
      <c r="AC671" s="4"/>
    </row>
    <row r="672" ht="14.25">
      <c r="AC672" s="4"/>
    </row>
    <row r="673" ht="14.25">
      <c r="AC673" s="4"/>
    </row>
    <row r="674" ht="14.25">
      <c r="AC674" s="4"/>
    </row>
    <row r="675" ht="14.25">
      <c r="AC675" s="4"/>
    </row>
    <row r="676" ht="14.25">
      <c r="AC676" s="4"/>
    </row>
    <row r="677" ht="14.25">
      <c r="AC677" s="4"/>
    </row>
    <row r="678" ht="14.25">
      <c r="AC678" s="4"/>
    </row>
    <row r="679" ht="14.25">
      <c r="AC679" s="4"/>
    </row>
    <row r="680" ht="14.25">
      <c r="AC680" s="4"/>
    </row>
    <row r="681" ht="14.25">
      <c r="AC681" s="4"/>
    </row>
    <row r="682" ht="14.25">
      <c r="AC682" s="4"/>
    </row>
    <row r="683" ht="14.25">
      <c r="AC683" s="4"/>
    </row>
    <row r="684" ht="14.25">
      <c r="AC684" s="4"/>
    </row>
    <row r="685" ht="14.25">
      <c r="AC685" s="4"/>
    </row>
    <row r="686" ht="14.25">
      <c r="AC686" s="4"/>
    </row>
    <row r="687" ht="14.25">
      <c r="AC687" s="4"/>
    </row>
    <row r="688" ht="14.25">
      <c r="AC688" s="4"/>
    </row>
    <row r="689" ht="14.25">
      <c r="AC689" s="4"/>
    </row>
    <row r="690" ht="14.25">
      <c r="AC690" s="4"/>
    </row>
    <row r="691" ht="14.25">
      <c r="AC691" s="4"/>
    </row>
    <row r="692" ht="14.25">
      <c r="AC692" s="4"/>
    </row>
    <row r="693" ht="14.25">
      <c r="AC693" s="4"/>
    </row>
    <row r="694" ht="14.25">
      <c r="AC694" s="4"/>
    </row>
    <row r="695" ht="14.25">
      <c r="AC695" s="4"/>
    </row>
    <row r="696" ht="14.25">
      <c r="AC696" s="4"/>
    </row>
    <row r="697" ht="14.25">
      <c r="AC697" s="4"/>
    </row>
    <row r="698" ht="14.25">
      <c r="AC698" s="4"/>
    </row>
    <row r="699" ht="14.25">
      <c r="AC699" s="4"/>
    </row>
    <row r="700" ht="14.25">
      <c r="AC700" s="4"/>
    </row>
    <row r="701" ht="14.25">
      <c r="AC701" s="4"/>
    </row>
    <row r="702" ht="14.25">
      <c r="AC702" s="4"/>
    </row>
    <row r="703" ht="14.25">
      <c r="AC703" s="4"/>
    </row>
    <row r="704" ht="14.25">
      <c r="AC704" s="4"/>
    </row>
    <row r="705" ht="14.25">
      <c r="AC705" s="4"/>
    </row>
    <row r="706" ht="14.25">
      <c r="AC706" s="4"/>
    </row>
    <row r="707" ht="14.25">
      <c r="AC707" s="4"/>
    </row>
    <row r="708" ht="14.25">
      <c r="AC708" s="4"/>
    </row>
    <row r="709" ht="14.25">
      <c r="AC709" s="4"/>
    </row>
    <row r="710" ht="14.25">
      <c r="AC710" s="4"/>
    </row>
    <row r="711" ht="14.25">
      <c r="AC711" s="4"/>
    </row>
    <row r="712" ht="14.25">
      <c r="AC712" s="4"/>
    </row>
    <row r="713" ht="14.25">
      <c r="AC713" s="4"/>
    </row>
    <row r="714" ht="14.25">
      <c r="AC714" s="4"/>
    </row>
    <row r="715" ht="14.25">
      <c r="AC715" s="4"/>
    </row>
    <row r="716" ht="14.25">
      <c r="AC716" s="4"/>
    </row>
    <row r="717" ht="14.25">
      <c r="AC717" s="4"/>
    </row>
    <row r="718" ht="14.25">
      <c r="AC718" s="4"/>
    </row>
    <row r="719" ht="14.25">
      <c r="AC719" s="4"/>
    </row>
    <row r="720" ht="14.25">
      <c r="AC720" s="4"/>
    </row>
    <row r="721" ht="14.25">
      <c r="AC721" s="4"/>
    </row>
    <row r="722" ht="14.25">
      <c r="AC722" s="4"/>
    </row>
    <row r="723" ht="14.25">
      <c r="AC723" s="4"/>
    </row>
    <row r="724" ht="14.25">
      <c r="AC724" s="4"/>
    </row>
    <row r="725" ht="14.25">
      <c r="AC725" s="4"/>
    </row>
    <row r="726" ht="14.25">
      <c r="AC726" s="4"/>
    </row>
    <row r="727" ht="14.25">
      <c r="AC727" s="4"/>
    </row>
    <row r="728" ht="14.25">
      <c r="AC728" s="4"/>
    </row>
    <row r="729" ht="14.25">
      <c r="AC729" s="4"/>
    </row>
    <row r="730" ht="14.25">
      <c r="AC730" s="4"/>
    </row>
    <row r="731" ht="14.25">
      <c r="AC731" s="4"/>
    </row>
    <row r="732" ht="14.25">
      <c r="AC732" s="4"/>
    </row>
    <row r="733" ht="14.25">
      <c r="AC733" s="4"/>
    </row>
    <row r="734" ht="14.25">
      <c r="AC734" s="4"/>
    </row>
    <row r="735" ht="14.25">
      <c r="AC735" s="4"/>
    </row>
    <row r="736" ht="14.25">
      <c r="AC736" s="4"/>
    </row>
    <row r="737" ht="14.25">
      <c r="AC737" s="4"/>
    </row>
    <row r="738" ht="14.25">
      <c r="AC738" s="4"/>
    </row>
    <row r="739" ht="14.25">
      <c r="AC739" s="4"/>
    </row>
    <row r="740" ht="14.25">
      <c r="AC740" s="4"/>
    </row>
    <row r="741" ht="14.25">
      <c r="AC741" s="4"/>
    </row>
    <row r="742" ht="14.25">
      <c r="AC742" s="4"/>
    </row>
    <row r="743" ht="14.25">
      <c r="AC743" s="4"/>
    </row>
    <row r="744" ht="14.25">
      <c r="AC744" s="4"/>
    </row>
    <row r="745" ht="14.25">
      <c r="AC745" s="4"/>
    </row>
    <row r="746" ht="14.25">
      <c r="AC746" s="4"/>
    </row>
    <row r="747" ht="14.25">
      <c r="AC747" s="4"/>
    </row>
    <row r="748" ht="14.25">
      <c r="AC748" s="4"/>
    </row>
    <row r="749" ht="14.25">
      <c r="AC749" s="4"/>
    </row>
    <row r="750" ht="14.25">
      <c r="AC750" s="4"/>
    </row>
    <row r="751" ht="14.25">
      <c r="AC751" s="4"/>
    </row>
    <row r="752" ht="14.25">
      <c r="AC752" s="4"/>
    </row>
    <row r="753" ht="14.25">
      <c r="AC753" s="4"/>
    </row>
    <row r="754" ht="14.25">
      <c r="AC754" s="4"/>
    </row>
    <row r="755" ht="14.25">
      <c r="AC755" s="4"/>
    </row>
    <row r="756" ht="14.25">
      <c r="AC756" s="4"/>
    </row>
    <row r="757" ht="14.25">
      <c r="AC757" s="4"/>
    </row>
    <row r="758" ht="14.25">
      <c r="AC758" s="4"/>
    </row>
    <row r="759" ht="14.25">
      <c r="AC759" s="4"/>
    </row>
    <row r="760" ht="14.25">
      <c r="AC760" s="4"/>
    </row>
    <row r="761" ht="14.25">
      <c r="AC761" s="4"/>
    </row>
    <row r="762" ht="14.25">
      <c r="AC762" s="4"/>
    </row>
    <row r="763" ht="14.25">
      <c r="AC763" s="4"/>
    </row>
    <row r="764" ht="14.25">
      <c r="AC764" s="4"/>
    </row>
    <row r="765" ht="14.25">
      <c r="AC765" s="4"/>
    </row>
    <row r="766" ht="14.25">
      <c r="AC766" s="4"/>
    </row>
    <row r="767" ht="14.25">
      <c r="AC767" s="4"/>
    </row>
    <row r="768" ht="14.25">
      <c r="AC768" s="4"/>
    </row>
    <row r="769" ht="14.25">
      <c r="AC769" s="4"/>
    </row>
    <row r="770" ht="14.25">
      <c r="AC770" s="4"/>
    </row>
    <row r="771" ht="14.25">
      <c r="AC771" s="4"/>
    </row>
    <row r="772" ht="14.25">
      <c r="AC772" s="4"/>
    </row>
    <row r="773" ht="14.25">
      <c r="AC773" s="4"/>
    </row>
    <row r="774" ht="14.25">
      <c r="AC774" s="4"/>
    </row>
    <row r="775" ht="14.25">
      <c r="AC775" s="4"/>
    </row>
    <row r="776" ht="14.25">
      <c r="AC776" s="4"/>
    </row>
    <row r="777" ht="14.25">
      <c r="AC777" s="4"/>
    </row>
    <row r="778" ht="14.25">
      <c r="AC778" s="4"/>
    </row>
    <row r="779" ht="14.25">
      <c r="AC779" s="4"/>
    </row>
    <row r="780" ht="14.25">
      <c r="AC780" s="4"/>
    </row>
    <row r="781" ht="14.25">
      <c r="AC781" s="4"/>
    </row>
    <row r="782" ht="14.25">
      <c r="AC782" s="4"/>
    </row>
    <row r="783" ht="14.25">
      <c r="AC783" s="4"/>
    </row>
    <row r="784" ht="14.25">
      <c r="AC784" s="4"/>
    </row>
    <row r="785" ht="14.25">
      <c r="AC785" s="4"/>
    </row>
    <row r="786" ht="14.25">
      <c r="AC786" s="4"/>
    </row>
    <row r="787" ht="14.25">
      <c r="AC787" s="4"/>
    </row>
    <row r="788" ht="14.25">
      <c r="AC788" s="4"/>
    </row>
    <row r="789" ht="14.25">
      <c r="AC789" s="4"/>
    </row>
    <row r="790" ht="14.25">
      <c r="AC790" s="4"/>
    </row>
    <row r="791" ht="14.25">
      <c r="AC791" s="4"/>
    </row>
    <row r="792" ht="14.25">
      <c r="AC792" s="4"/>
    </row>
    <row r="793" ht="14.25">
      <c r="AC793" s="4"/>
    </row>
    <row r="794" ht="14.25">
      <c r="AC794" s="4"/>
    </row>
    <row r="795" ht="14.25">
      <c r="AC795" s="4"/>
    </row>
    <row r="796" ht="14.25">
      <c r="AC796" s="4"/>
    </row>
    <row r="797" ht="14.25">
      <c r="AC797" s="4"/>
    </row>
    <row r="798" ht="14.25">
      <c r="AC798" s="4"/>
    </row>
    <row r="799" ht="14.25">
      <c r="AC799" s="4"/>
    </row>
    <row r="800" ht="14.25">
      <c r="AC800" s="4"/>
    </row>
    <row r="801" ht="14.25">
      <c r="AC801" s="4"/>
    </row>
    <row r="802" ht="14.25">
      <c r="AC802" s="4"/>
    </row>
    <row r="803" ht="14.25">
      <c r="AC803" s="4"/>
    </row>
    <row r="804" ht="14.25">
      <c r="AC804" s="4"/>
    </row>
    <row r="805" ht="14.25">
      <c r="AC805" s="4"/>
    </row>
    <row r="806" ht="14.25">
      <c r="AC806" s="4"/>
    </row>
    <row r="807" ht="14.25">
      <c r="AC807" s="4"/>
    </row>
    <row r="808" ht="14.25">
      <c r="AC808" s="4"/>
    </row>
    <row r="809" ht="14.25">
      <c r="AC809" s="4"/>
    </row>
    <row r="810" ht="14.25">
      <c r="AC810" s="4"/>
    </row>
    <row r="811" ht="14.25">
      <c r="AC811" s="4"/>
    </row>
    <row r="812" ht="14.25">
      <c r="AC812" s="4"/>
    </row>
    <row r="813" ht="14.25">
      <c r="AC813" s="4"/>
    </row>
    <row r="814" ht="14.25">
      <c r="AC814" s="4"/>
    </row>
    <row r="815" ht="14.25">
      <c r="AC815" s="4"/>
    </row>
    <row r="816" ht="14.25">
      <c r="AC816" s="4"/>
    </row>
    <row r="817" ht="14.25">
      <c r="AC817" s="4"/>
    </row>
    <row r="818" ht="14.25">
      <c r="AC818" s="4"/>
    </row>
    <row r="819" ht="14.25">
      <c r="AC819" s="4"/>
    </row>
    <row r="820" ht="14.25">
      <c r="AC820" s="4"/>
    </row>
    <row r="821" ht="14.25">
      <c r="AC821" s="4"/>
    </row>
    <row r="822" ht="14.25">
      <c r="AC822" s="4"/>
    </row>
    <row r="823" ht="14.25">
      <c r="AC823" s="4"/>
    </row>
    <row r="824" ht="14.25">
      <c r="AC824" s="4"/>
    </row>
    <row r="825" ht="14.25">
      <c r="AC825" s="4"/>
    </row>
    <row r="826" ht="14.25">
      <c r="AC826" s="4"/>
    </row>
    <row r="827" ht="14.25">
      <c r="AC827" s="4"/>
    </row>
    <row r="828" ht="14.25">
      <c r="AC828" s="4"/>
    </row>
    <row r="829" ht="14.25">
      <c r="AC829" s="4"/>
    </row>
    <row r="830" ht="14.25">
      <c r="AC830" s="4"/>
    </row>
    <row r="831" ht="14.25">
      <c r="AC831" s="4"/>
    </row>
    <row r="832" ht="14.25">
      <c r="AC832" s="4"/>
    </row>
    <row r="833" ht="14.25">
      <c r="AC833" s="4"/>
    </row>
    <row r="834" ht="14.25">
      <c r="AC834" s="4"/>
    </row>
    <row r="835" ht="14.25">
      <c r="AC835" s="4"/>
    </row>
    <row r="836" ht="14.25">
      <c r="AC836" s="4"/>
    </row>
    <row r="837" ht="14.25">
      <c r="AC837" s="4"/>
    </row>
    <row r="838" ht="14.25">
      <c r="AC838" s="4"/>
    </row>
    <row r="839" ht="14.25">
      <c r="AC839" s="4"/>
    </row>
    <row r="840" ht="14.25">
      <c r="AC840" s="4"/>
    </row>
    <row r="841" ht="14.25">
      <c r="AC841" s="4"/>
    </row>
    <row r="842" ht="14.25">
      <c r="AC842" s="4"/>
    </row>
    <row r="843" ht="14.25">
      <c r="AC843" s="4"/>
    </row>
    <row r="844" ht="14.25">
      <c r="AC844" s="4"/>
    </row>
    <row r="845" ht="14.25">
      <c r="AC845" s="4"/>
    </row>
    <row r="846" ht="14.25">
      <c r="AC846" s="4"/>
    </row>
    <row r="847" ht="14.25">
      <c r="AC847" s="4"/>
    </row>
    <row r="848" ht="14.25">
      <c r="AC848" s="4"/>
    </row>
    <row r="849" ht="14.25">
      <c r="AC849" s="4"/>
    </row>
    <row r="850" ht="14.25">
      <c r="AC850" s="4"/>
    </row>
    <row r="851" ht="14.25">
      <c r="AC851" s="4"/>
    </row>
    <row r="852" ht="14.25">
      <c r="AC852" s="4"/>
    </row>
    <row r="853" ht="14.25">
      <c r="AC853" s="4"/>
    </row>
    <row r="854" ht="14.25">
      <c r="AC854" s="4"/>
    </row>
    <row r="855" ht="14.25">
      <c r="AC855" s="4"/>
    </row>
    <row r="856" ht="14.25">
      <c r="AC856" s="4"/>
    </row>
    <row r="857" ht="14.25">
      <c r="AC857" s="4"/>
    </row>
    <row r="858" ht="14.25">
      <c r="AC858" s="4"/>
    </row>
    <row r="859" ht="14.25">
      <c r="AC859" s="4"/>
    </row>
    <row r="860" ht="14.25">
      <c r="AC860" s="4"/>
    </row>
    <row r="861" ht="14.25">
      <c r="AC861" s="4"/>
    </row>
    <row r="862" ht="14.25">
      <c r="AC862" s="4"/>
    </row>
    <row r="863" ht="14.25">
      <c r="AC863" s="4"/>
    </row>
    <row r="864" ht="14.25">
      <c r="AC864" s="4"/>
    </row>
    <row r="865" ht="14.25">
      <c r="AC865" s="4"/>
    </row>
    <row r="866" ht="14.25">
      <c r="AC866" s="4"/>
    </row>
    <row r="867" ht="14.25">
      <c r="AC867" s="4"/>
    </row>
    <row r="868" ht="14.25">
      <c r="AC868" s="4"/>
    </row>
    <row r="869" ht="14.25">
      <c r="AC869" s="4"/>
    </row>
    <row r="870" ht="14.25">
      <c r="AC870" s="4"/>
    </row>
    <row r="871" ht="14.25">
      <c r="AC871" s="4"/>
    </row>
    <row r="872" ht="14.25">
      <c r="AC872" s="4"/>
    </row>
    <row r="873" ht="14.25">
      <c r="AC873" s="4"/>
    </row>
    <row r="874" ht="14.25">
      <c r="AC874" s="4"/>
    </row>
    <row r="875" ht="14.25">
      <c r="AC875" s="4"/>
    </row>
    <row r="876" ht="14.25">
      <c r="AC876" s="4"/>
    </row>
    <row r="877" ht="14.25">
      <c r="AC877" s="4"/>
    </row>
    <row r="878" ht="14.25">
      <c r="AC878" s="4"/>
    </row>
    <row r="879" ht="14.25">
      <c r="AC879" s="4"/>
    </row>
    <row r="880" ht="14.25">
      <c r="AC880" s="4"/>
    </row>
    <row r="881" ht="14.25">
      <c r="AC881" s="4"/>
    </row>
    <row r="882" ht="14.25">
      <c r="AC882" s="4"/>
    </row>
    <row r="883" ht="14.25">
      <c r="AC883" s="4"/>
    </row>
    <row r="884" ht="14.25">
      <c r="AC884" s="4"/>
    </row>
    <row r="885" ht="14.25">
      <c r="AC885" s="4"/>
    </row>
    <row r="886" ht="14.25">
      <c r="AC886" s="4"/>
    </row>
    <row r="887" ht="14.25">
      <c r="AC887" s="4"/>
    </row>
    <row r="888" ht="14.25">
      <c r="AC888" s="4"/>
    </row>
    <row r="889" ht="14.25">
      <c r="AC889" s="4"/>
    </row>
    <row r="890" ht="14.25">
      <c r="AC890" s="4"/>
    </row>
    <row r="891" ht="14.25">
      <c r="AC891" s="4"/>
    </row>
    <row r="892" ht="14.25">
      <c r="AC892" s="4"/>
    </row>
    <row r="893" ht="14.25">
      <c r="AC893" s="4"/>
    </row>
    <row r="894" ht="14.25">
      <c r="AC894" s="4"/>
    </row>
    <row r="895" ht="14.25">
      <c r="AC895" s="4"/>
    </row>
    <row r="896" ht="14.25">
      <c r="AC896" s="4"/>
    </row>
    <row r="897" ht="14.25">
      <c r="AC897" s="4"/>
    </row>
    <row r="898" ht="14.25">
      <c r="AC898" s="4"/>
    </row>
    <row r="899" ht="14.25">
      <c r="AC899" s="4"/>
    </row>
    <row r="900" ht="14.25">
      <c r="AC900" s="4"/>
    </row>
    <row r="901" ht="14.25">
      <c r="AC901" s="4"/>
    </row>
    <row r="902" ht="14.25">
      <c r="AC902" s="4"/>
    </row>
    <row r="903" ht="14.25">
      <c r="AC903" s="4"/>
    </row>
    <row r="904" ht="14.25">
      <c r="AC904" s="4"/>
    </row>
    <row r="905" ht="14.25">
      <c r="AC905" s="4"/>
    </row>
    <row r="906" ht="14.25">
      <c r="AC906" s="4"/>
    </row>
    <row r="907" ht="14.25">
      <c r="AC907" s="4"/>
    </row>
    <row r="908" ht="14.25">
      <c r="AC908" s="4"/>
    </row>
    <row r="909" ht="14.25">
      <c r="AC909" s="4"/>
    </row>
    <row r="910" ht="14.25">
      <c r="AC910" s="4"/>
    </row>
    <row r="911" ht="14.25">
      <c r="AC911" s="4"/>
    </row>
    <row r="912" ht="14.25">
      <c r="AC912" s="4"/>
    </row>
    <row r="913" ht="14.25">
      <c r="AC913" s="4"/>
    </row>
    <row r="914" ht="14.25">
      <c r="AC914" s="4"/>
    </row>
    <row r="915" ht="14.25">
      <c r="AC915" s="4"/>
    </row>
    <row r="916" ht="14.25">
      <c r="AC916" s="4"/>
    </row>
    <row r="917" ht="14.25">
      <c r="AC917" s="4"/>
    </row>
    <row r="918" ht="14.25">
      <c r="AC918" s="4"/>
    </row>
    <row r="919" ht="14.25">
      <c r="AC919" s="4"/>
    </row>
    <row r="920" ht="14.25">
      <c r="AC920" s="4"/>
    </row>
    <row r="921" ht="14.25">
      <c r="AC921" s="4"/>
    </row>
    <row r="922" ht="14.25">
      <c r="AC922" s="4"/>
    </row>
    <row r="923" ht="14.25">
      <c r="AC923" s="4"/>
    </row>
    <row r="924" ht="14.25">
      <c r="AC924" s="4"/>
    </row>
    <row r="925" ht="14.25">
      <c r="AC925" s="4"/>
    </row>
    <row r="926" ht="14.25">
      <c r="AC926" s="4"/>
    </row>
    <row r="927" ht="14.25">
      <c r="AC927" s="4"/>
    </row>
    <row r="928" ht="14.25">
      <c r="AC928" s="4"/>
    </row>
    <row r="929" ht="14.25">
      <c r="AC929" s="4"/>
    </row>
    <row r="930" ht="14.25">
      <c r="AC930" s="4"/>
    </row>
    <row r="931" ht="14.25">
      <c r="AC931" s="4"/>
    </row>
    <row r="932" ht="14.25">
      <c r="AC932" s="4"/>
    </row>
    <row r="933" ht="14.25">
      <c r="AC933" s="4"/>
    </row>
    <row r="934" ht="14.25">
      <c r="AC934" s="4"/>
    </row>
    <row r="935" ht="14.25">
      <c r="AC935" s="4"/>
    </row>
    <row r="936" ht="14.25">
      <c r="AC936" s="4"/>
    </row>
    <row r="937" ht="14.25">
      <c r="AC937" s="4"/>
    </row>
    <row r="938" ht="14.25">
      <c r="AC938" s="4"/>
    </row>
    <row r="939" ht="14.25">
      <c r="AC939" s="4"/>
    </row>
    <row r="940" ht="14.25">
      <c r="AC940" s="4"/>
    </row>
    <row r="941" ht="14.25">
      <c r="AC941" s="4"/>
    </row>
    <row r="942" ht="14.25">
      <c r="AC942" s="4"/>
    </row>
    <row r="943" ht="14.25">
      <c r="AC943" s="4"/>
    </row>
    <row r="944" ht="14.25">
      <c r="AC944" s="4"/>
    </row>
    <row r="945" ht="14.25">
      <c r="AC945" s="4"/>
    </row>
    <row r="946" ht="14.25">
      <c r="AC946" s="4"/>
    </row>
    <row r="947" ht="14.25">
      <c r="AC947" s="4"/>
    </row>
    <row r="948" ht="14.25">
      <c r="AC948" s="4"/>
    </row>
    <row r="949" ht="14.25">
      <c r="AC949" s="4"/>
    </row>
    <row r="950" ht="14.25">
      <c r="AC950" s="4"/>
    </row>
    <row r="951" ht="14.25">
      <c r="AC951" s="4"/>
    </row>
    <row r="952" ht="14.25">
      <c r="AC952" s="4"/>
    </row>
    <row r="953" ht="14.25">
      <c r="AC953" s="4"/>
    </row>
    <row r="954" ht="14.25">
      <c r="AC954" s="4"/>
    </row>
    <row r="955" ht="14.25">
      <c r="AC955" s="4"/>
    </row>
    <row r="956" ht="14.25">
      <c r="AC956" s="4"/>
    </row>
    <row r="957" ht="14.25">
      <c r="AC957" s="4"/>
    </row>
    <row r="958" ht="14.25">
      <c r="AC958" s="4"/>
    </row>
    <row r="959" ht="14.25">
      <c r="AC959" s="4"/>
    </row>
    <row r="960" ht="14.25">
      <c r="AC960" s="4"/>
    </row>
    <row r="961" ht="14.25">
      <c r="AC961" s="4"/>
    </row>
    <row r="962" ht="14.25">
      <c r="AC962" s="4"/>
    </row>
    <row r="963" ht="14.25">
      <c r="AC963" s="4"/>
    </row>
    <row r="964" ht="14.25">
      <c r="AC964" s="4"/>
    </row>
    <row r="965" ht="14.25">
      <c r="AC965" s="4"/>
    </row>
    <row r="966" ht="14.25">
      <c r="AC966" s="4"/>
    </row>
    <row r="967" ht="14.25">
      <c r="AC967" s="4"/>
    </row>
    <row r="968" ht="14.25">
      <c r="AC968" s="4"/>
    </row>
    <row r="969" ht="14.25">
      <c r="AC969" s="4"/>
    </row>
    <row r="970" ht="14.25">
      <c r="AC970" s="4"/>
    </row>
    <row r="971" ht="14.25">
      <c r="AC971" s="4"/>
    </row>
    <row r="972" ht="14.25">
      <c r="AC972" s="4"/>
    </row>
    <row r="973" ht="14.25">
      <c r="AC973" s="4"/>
    </row>
    <row r="974" ht="14.25">
      <c r="AC974" s="4"/>
    </row>
    <row r="975" ht="14.25">
      <c r="AC975" s="4"/>
    </row>
    <row r="976" ht="14.25">
      <c r="AC976" s="4"/>
    </row>
    <row r="977" ht="14.25">
      <c r="AC977" s="4"/>
    </row>
    <row r="978" ht="14.25">
      <c r="AC978" s="4"/>
    </row>
    <row r="979" ht="14.25">
      <c r="AC979" s="4"/>
    </row>
    <row r="980" ht="14.25">
      <c r="AC980" s="4"/>
    </row>
    <row r="981" ht="14.25">
      <c r="AC981" s="4"/>
    </row>
    <row r="982" ht="14.25">
      <c r="AC982" s="4"/>
    </row>
    <row r="983" ht="14.25">
      <c r="AC983" s="4"/>
    </row>
    <row r="984" ht="14.25">
      <c r="AC984" s="4"/>
    </row>
    <row r="985" ht="14.25">
      <c r="AC985" s="4"/>
    </row>
    <row r="986" ht="14.25">
      <c r="AC986" s="4"/>
    </row>
    <row r="987" ht="14.25">
      <c r="AC987" s="4"/>
    </row>
    <row r="988" ht="14.25">
      <c r="AC988" s="4"/>
    </row>
    <row r="989" ht="14.25">
      <c r="AC989" s="4"/>
    </row>
    <row r="990" ht="14.25">
      <c r="AC990" s="4"/>
    </row>
    <row r="991" ht="14.25">
      <c r="AC991" s="4"/>
    </row>
    <row r="992" ht="14.25">
      <c r="AC992" s="4"/>
    </row>
    <row r="993" ht="14.25">
      <c r="AC993" s="4"/>
    </row>
    <row r="994" ht="14.25">
      <c r="AC994" s="4"/>
    </row>
    <row r="995" ht="14.25">
      <c r="AC995" s="4"/>
    </row>
    <row r="996" ht="14.25">
      <c r="AC996" s="4"/>
    </row>
    <row r="997" ht="14.25">
      <c r="AC997" s="4"/>
    </row>
    <row r="998" ht="14.25">
      <c r="AC998" s="4"/>
    </row>
    <row r="999" ht="14.25">
      <c r="AC999" s="4"/>
    </row>
    <row r="1000" ht="14.25">
      <c r="AC1000" s="4"/>
    </row>
    <row r="1001" ht="14.25">
      <c r="AC1001" s="4"/>
    </row>
    <row r="1002" ht="14.25">
      <c r="AC1002" s="4"/>
    </row>
    <row r="1003" ht="14.25">
      <c r="AC1003" s="4"/>
    </row>
    <row r="1004" ht="14.25">
      <c r="AC1004" s="4"/>
    </row>
    <row r="1005" ht="14.25">
      <c r="AC1005" s="4"/>
    </row>
    <row r="1006" ht="14.25">
      <c r="AC1006" s="4"/>
    </row>
    <row r="1007" ht="14.25">
      <c r="AC1007" s="4"/>
    </row>
    <row r="1008" ht="14.25">
      <c r="AC1008" s="4"/>
    </row>
    <row r="1009" ht="14.25">
      <c r="AC1009" s="4"/>
    </row>
    <row r="1010" ht="14.25">
      <c r="AC1010" s="4"/>
    </row>
    <row r="1011" ht="14.25">
      <c r="AC1011" s="4"/>
    </row>
    <row r="1012" ht="14.25">
      <c r="AC1012" s="4"/>
    </row>
    <row r="1013" ht="14.25">
      <c r="AC1013" s="4"/>
    </row>
    <row r="1014" ht="14.25">
      <c r="AC1014" s="4"/>
    </row>
    <row r="1015" ht="14.25">
      <c r="AC1015" s="4"/>
    </row>
    <row r="1016" ht="14.25">
      <c r="AC1016" s="4"/>
    </row>
    <row r="1017" ht="14.25">
      <c r="AC1017" s="4"/>
    </row>
    <row r="1018" ht="14.25">
      <c r="AC1018" s="4"/>
    </row>
    <row r="1019" ht="14.25">
      <c r="AC1019" s="4"/>
    </row>
    <row r="1020" ht="14.25">
      <c r="AC1020" s="4"/>
    </row>
    <row r="1021" ht="14.25">
      <c r="AC1021" s="4"/>
    </row>
    <row r="1022" ht="14.25">
      <c r="AC1022" s="4"/>
    </row>
    <row r="1023" ht="14.25">
      <c r="AC1023" s="4"/>
    </row>
    <row r="1024" ht="14.25">
      <c r="AC1024" s="4"/>
    </row>
    <row r="1025" ht="14.25">
      <c r="AC1025" s="4"/>
    </row>
    <row r="1026" ht="14.25">
      <c r="AC1026" s="4"/>
    </row>
    <row r="1027" ht="14.25">
      <c r="AC1027" s="4"/>
    </row>
    <row r="1028" ht="14.25">
      <c r="AC1028" s="4"/>
    </row>
    <row r="1029" ht="14.25">
      <c r="AC1029" s="4"/>
    </row>
    <row r="1030" ht="14.25">
      <c r="AC1030" s="4"/>
    </row>
    <row r="1031" ht="14.25">
      <c r="AC1031" s="4"/>
    </row>
    <row r="1032" ht="14.25">
      <c r="AC1032" s="4"/>
    </row>
    <row r="1033" ht="14.25">
      <c r="AC1033" s="4"/>
    </row>
    <row r="1034" ht="14.25">
      <c r="AC1034" s="4"/>
    </row>
    <row r="1035" ht="14.25">
      <c r="AC1035" s="4"/>
    </row>
    <row r="1036" ht="14.25">
      <c r="AC1036" s="4"/>
    </row>
    <row r="1037" ht="14.25">
      <c r="AC1037" s="4"/>
    </row>
    <row r="1038" ht="14.25">
      <c r="AC1038" s="4"/>
    </row>
    <row r="1039" ht="14.25">
      <c r="AC1039" s="4"/>
    </row>
    <row r="1040" ht="14.25">
      <c r="AC1040" s="4"/>
    </row>
    <row r="1041" ht="14.25">
      <c r="AC1041" s="4"/>
    </row>
    <row r="1042" ht="14.25">
      <c r="AC1042" s="4"/>
    </row>
    <row r="1043" ht="14.25">
      <c r="AC1043" s="4"/>
    </row>
    <row r="1044" ht="14.25">
      <c r="AC1044" s="4"/>
    </row>
    <row r="1045" ht="14.25">
      <c r="AC1045" s="4"/>
    </row>
    <row r="1046" ht="14.25">
      <c r="AC1046" s="4"/>
    </row>
    <row r="1047" ht="14.25">
      <c r="AC1047" s="4"/>
    </row>
    <row r="1048" ht="14.25">
      <c r="AC1048" s="4"/>
    </row>
    <row r="1049" ht="14.25">
      <c r="AC1049" s="4"/>
    </row>
    <row r="1050" ht="14.25">
      <c r="AC1050" s="4"/>
    </row>
    <row r="1051" ht="14.25">
      <c r="AC1051" s="4"/>
    </row>
    <row r="1052" ht="14.25">
      <c r="AC1052" s="4"/>
    </row>
    <row r="1053" ht="14.25">
      <c r="AC1053" s="4"/>
    </row>
    <row r="1054" ht="14.25">
      <c r="AC1054" s="4"/>
    </row>
    <row r="1055" ht="14.25">
      <c r="AC1055" s="4"/>
    </row>
    <row r="1056" ht="14.25">
      <c r="AC1056" s="4"/>
    </row>
    <row r="1057" ht="14.25">
      <c r="AC1057" s="4"/>
    </row>
    <row r="1058" ht="14.25">
      <c r="AC1058" s="4"/>
    </row>
    <row r="1059" ht="14.25">
      <c r="AC1059" s="4"/>
    </row>
    <row r="1060" ht="14.25">
      <c r="AC1060" s="4"/>
    </row>
    <row r="1061" ht="14.25">
      <c r="AC1061" s="4"/>
    </row>
    <row r="1062" ht="14.25">
      <c r="AC1062" s="4"/>
    </row>
    <row r="1063" ht="14.25">
      <c r="AC1063" s="4"/>
    </row>
    <row r="1064" ht="14.25">
      <c r="AC1064" s="4"/>
    </row>
    <row r="1065" ht="14.25">
      <c r="AC1065" s="4"/>
    </row>
    <row r="1066" ht="14.25">
      <c r="AC1066" s="4"/>
    </row>
    <row r="1067" ht="14.25">
      <c r="AC1067" s="4"/>
    </row>
    <row r="1068" ht="14.25">
      <c r="AC1068" s="4"/>
    </row>
    <row r="1069" ht="14.25">
      <c r="AC1069" s="4"/>
    </row>
    <row r="1070" ht="14.25">
      <c r="AC1070" s="4"/>
    </row>
    <row r="1071" ht="14.25">
      <c r="AC1071" s="4"/>
    </row>
    <row r="1072" ht="14.25">
      <c r="AC1072" s="4"/>
    </row>
    <row r="1073" ht="14.25">
      <c r="AC1073" s="4"/>
    </row>
    <row r="1074" ht="14.25">
      <c r="AC1074" s="4"/>
    </row>
    <row r="1075" ht="14.25">
      <c r="AC1075" s="4"/>
    </row>
    <row r="1076" ht="14.25">
      <c r="AC1076" s="4"/>
    </row>
    <row r="1077" ht="14.25">
      <c r="AC1077" s="4"/>
    </row>
    <row r="1078" ht="14.25">
      <c r="AC1078" s="4"/>
    </row>
    <row r="1079" ht="14.25">
      <c r="AC1079" s="4"/>
    </row>
    <row r="1080" ht="14.25">
      <c r="AC1080" s="4"/>
    </row>
    <row r="1081" ht="14.25">
      <c r="AC1081" s="4"/>
    </row>
    <row r="1082" ht="14.25">
      <c r="AC1082" s="4"/>
    </row>
    <row r="1083" ht="14.25">
      <c r="AC1083" s="4"/>
    </row>
    <row r="1084" ht="14.25">
      <c r="AC1084" s="4"/>
    </row>
    <row r="1085" ht="14.25">
      <c r="AC1085" s="4"/>
    </row>
    <row r="1086" ht="14.25">
      <c r="AC1086" s="4"/>
    </row>
    <row r="1087" ht="14.25">
      <c r="AC1087" s="4"/>
    </row>
    <row r="1088" ht="14.25">
      <c r="AC1088" s="4"/>
    </row>
    <row r="1089" ht="14.25">
      <c r="AC1089" s="4"/>
    </row>
    <row r="1090" ht="14.25">
      <c r="AC1090" s="4"/>
    </row>
    <row r="1091" ht="14.25">
      <c r="AC1091" s="4"/>
    </row>
    <row r="1092" ht="14.25">
      <c r="AC1092" s="4"/>
    </row>
    <row r="1093" ht="14.25">
      <c r="AC1093" s="4"/>
    </row>
    <row r="1094" ht="14.25">
      <c r="AC1094" s="4"/>
    </row>
    <row r="1095" ht="14.25">
      <c r="AC1095" s="4"/>
    </row>
    <row r="1096" ht="14.25">
      <c r="AC1096" s="4"/>
    </row>
    <row r="1097" ht="14.25">
      <c r="AC1097" s="4"/>
    </row>
    <row r="1098" ht="14.25">
      <c r="AC1098" s="4"/>
    </row>
    <row r="1099" ht="14.25">
      <c r="AC1099" s="4"/>
    </row>
    <row r="1100" ht="14.25">
      <c r="AC1100" s="4"/>
    </row>
    <row r="1101" ht="14.25">
      <c r="AC1101" s="4"/>
    </row>
    <row r="1102" ht="14.25">
      <c r="AC1102" s="4"/>
    </row>
    <row r="1103" ht="14.25">
      <c r="AC1103" s="4"/>
    </row>
    <row r="1104" ht="14.25">
      <c r="AC1104" s="4"/>
    </row>
    <row r="1105" ht="14.25">
      <c r="AC1105" s="4"/>
    </row>
    <row r="1106" ht="14.25">
      <c r="AC1106" s="4"/>
    </row>
    <row r="1107" ht="14.25">
      <c r="AC1107" s="4"/>
    </row>
    <row r="1108" ht="14.25">
      <c r="AC1108" s="4"/>
    </row>
    <row r="1109" ht="14.25">
      <c r="AC1109" s="4"/>
    </row>
    <row r="1110" ht="14.25">
      <c r="AC1110" s="4"/>
    </row>
    <row r="1111" ht="14.25">
      <c r="AC1111" s="4"/>
    </row>
    <row r="1112" ht="14.25">
      <c r="AC1112" s="4"/>
    </row>
    <row r="1113" ht="14.25">
      <c r="AC1113" s="4"/>
    </row>
    <row r="1114" ht="14.25">
      <c r="AC1114" s="4"/>
    </row>
    <row r="1115" ht="14.25">
      <c r="AC1115" s="4"/>
    </row>
    <row r="1116" ht="14.25">
      <c r="AC1116" s="4"/>
    </row>
    <row r="1117" ht="14.25">
      <c r="AC1117" s="4"/>
    </row>
    <row r="1118" ht="14.25">
      <c r="AC1118" s="4"/>
    </row>
    <row r="1119" ht="14.25">
      <c r="AC1119" s="4"/>
    </row>
    <row r="1120" ht="14.25">
      <c r="AC1120" s="4"/>
    </row>
    <row r="1121" ht="14.25">
      <c r="AC1121" s="4"/>
    </row>
    <row r="1122" ht="14.25">
      <c r="AC1122" s="4"/>
    </row>
    <row r="1123" ht="14.25">
      <c r="AC1123" s="4"/>
    </row>
    <row r="1124" ht="14.25">
      <c r="AC1124" s="4"/>
    </row>
    <row r="1125" ht="14.25">
      <c r="AC1125" s="4"/>
    </row>
    <row r="1126" ht="14.25">
      <c r="AC1126" s="4"/>
    </row>
    <row r="1127" ht="14.25">
      <c r="AC1127" s="4"/>
    </row>
    <row r="1128" ht="14.25">
      <c r="AC1128" s="4"/>
    </row>
    <row r="1129" ht="14.25">
      <c r="AC1129" s="4"/>
    </row>
    <row r="1130" ht="14.25">
      <c r="AC1130" s="4"/>
    </row>
    <row r="1131" ht="14.25">
      <c r="AC1131" s="4"/>
    </row>
    <row r="1132" ht="14.25">
      <c r="AC1132" s="4"/>
    </row>
    <row r="1133" ht="14.25">
      <c r="AC1133" s="4"/>
    </row>
    <row r="1134" ht="14.25">
      <c r="AC1134" s="4"/>
    </row>
    <row r="1135" ht="14.25">
      <c r="AC1135" s="4"/>
    </row>
    <row r="1136" ht="14.25">
      <c r="AC1136" s="4"/>
    </row>
    <row r="1137" ht="14.25">
      <c r="AC1137" s="4"/>
    </row>
    <row r="1138" ht="14.25">
      <c r="AC1138" s="4"/>
    </row>
    <row r="1139" ht="14.25">
      <c r="AC1139" s="4"/>
    </row>
    <row r="1140" ht="14.25">
      <c r="AC1140" s="4"/>
    </row>
    <row r="1141" ht="14.25">
      <c r="AC1141" s="4"/>
    </row>
    <row r="1142" ht="14.25">
      <c r="AC1142" s="4"/>
    </row>
    <row r="1143" ht="14.25">
      <c r="AC1143" s="4"/>
    </row>
    <row r="1144" ht="14.25">
      <c r="AC1144" s="4"/>
    </row>
    <row r="1145" ht="14.25">
      <c r="AC1145" s="4"/>
    </row>
    <row r="1146" ht="14.25">
      <c r="AC1146" s="4"/>
    </row>
    <row r="1147" ht="14.25">
      <c r="AC1147" s="4"/>
    </row>
    <row r="1148" ht="14.25">
      <c r="AC1148" s="4"/>
    </row>
    <row r="1149" ht="14.25">
      <c r="AC1149" s="4"/>
    </row>
    <row r="1150" ht="14.25">
      <c r="AC1150" s="4"/>
    </row>
    <row r="1151" ht="14.25">
      <c r="AC1151" s="4"/>
    </row>
    <row r="1152" ht="14.25">
      <c r="AC1152" s="4"/>
    </row>
    <row r="1153" ht="14.25">
      <c r="AC1153" s="4"/>
    </row>
    <row r="1154" ht="14.25">
      <c r="AC1154" s="4"/>
    </row>
    <row r="1155" ht="14.25">
      <c r="AC1155" s="4"/>
    </row>
    <row r="1156" ht="14.25">
      <c r="AC1156" s="4"/>
    </row>
    <row r="1157" ht="14.25">
      <c r="AC1157" s="4"/>
    </row>
    <row r="1158" ht="14.25">
      <c r="AC1158" s="4"/>
    </row>
    <row r="1159" ht="14.25">
      <c r="AC1159" s="4"/>
    </row>
    <row r="1160" ht="14.25">
      <c r="AC1160" s="4"/>
    </row>
    <row r="1161" ht="14.25">
      <c r="AC1161" s="4"/>
    </row>
    <row r="1162" ht="14.25">
      <c r="AC1162" s="4"/>
    </row>
    <row r="1163" ht="14.25">
      <c r="AC1163" s="4"/>
    </row>
    <row r="1164" ht="14.25">
      <c r="AC1164" s="4"/>
    </row>
    <row r="1165" ht="14.25">
      <c r="AC1165" s="4"/>
    </row>
    <row r="1166" ht="14.25">
      <c r="AC1166" s="4"/>
    </row>
    <row r="1167" ht="14.25">
      <c r="AC1167" s="4"/>
    </row>
    <row r="1168" ht="14.25">
      <c r="AC1168" s="4"/>
    </row>
    <row r="1169" ht="14.25">
      <c r="AC1169" s="4"/>
    </row>
    <row r="1170" ht="14.25">
      <c r="AC1170" s="4"/>
    </row>
    <row r="1171" ht="14.25">
      <c r="AC1171" s="4"/>
    </row>
    <row r="1172" ht="14.25">
      <c r="AC1172" s="4"/>
    </row>
    <row r="1173" ht="14.25">
      <c r="AC1173" s="4"/>
    </row>
    <row r="1174" ht="14.25">
      <c r="AC1174" s="4"/>
    </row>
    <row r="1175" ht="14.25">
      <c r="AC1175" s="4"/>
    </row>
    <row r="1176" ht="14.25">
      <c r="AC1176" s="4"/>
    </row>
    <row r="1177" ht="14.25">
      <c r="AC1177" s="4"/>
    </row>
    <row r="1178" ht="14.25">
      <c r="AC1178" s="4"/>
    </row>
    <row r="1179" ht="14.25">
      <c r="AC1179" s="4"/>
    </row>
    <row r="1180" ht="14.25">
      <c r="AC1180" s="4"/>
    </row>
    <row r="1181" ht="14.25">
      <c r="AC1181" s="4"/>
    </row>
    <row r="1182" ht="14.25">
      <c r="AC1182" s="4"/>
    </row>
    <row r="1183" ht="14.25">
      <c r="AC1183" s="4"/>
    </row>
    <row r="1184" ht="14.25">
      <c r="AC1184" s="4"/>
    </row>
    <row r="1185" ht="14.25">
      <c r="AC1185" s="4"/>
    </row>
    <row r="1186" ht="14.25">
      <c r="AC1186" s="4"/>
    </row>
    <row r="1187" ht="14.25">
      <c r="AC1187" s="4"/>
    </row>
    <row r="1188" ht="14.25">
      <c r="AC1188" s="4"/>
    </row>
    <row r="1189" ht="14.25">
      <c r="AC1189" s="4"/>
    </row>
    <row r="1190" ht="14.25">
      <c r="AC1190" s="4"/>
    </row>
    <row r="1191" ht="14.25">
      <c r="AC1191" s="4"/>
    </row>
    <row r="1192" ht="14.25">
      <c r="AC1192" s="4"/>
    </row>
    <row r="1193" ht="14.25">
      <c r="AC1193" s="4"/>
    </row>
    <row r="1194" ht="14.25">
      <c r="AC1194" s="4"/>
    </row>
    <row r="1195" ht="14.25">
      <c r="AC1195" s="4"/>
    </row>
    <row r="1196" ht="14.25">
      <c r="AC1196" s="4"/>
    </row>
    <row r="1197" ht="14.25">
      <c r="AC1197" s="4"/>
    </row>
    <row r="1198" ht="14.25">
      <c r="AC1198" s="4"/>
    </row>
    <row r="1199" ht="14.25">
      <c r="AC1199" s="4"/>
    </row>
    <row r="1200" ht="14.25">
      <c r="AC1200" s="4"/>
    </row>
    <row r="1201" ht="14.25">
      <c r="AC1201" s="4"/>
    </row>
    <row r="1202" ht="14.25">
      <c r="AC1202" s="4"/>
    </row>
    <row r="1203" ht="14.25">
      <c r="AC1203" s="4"/>
    </row>
    <row r="1204" ht="14.25">
      <c r="AC1204" s="4"/>
    </row>
    <row r="1205" ht="14.25">
      <c r="AC1205" s="4"/>
    </row>
    <row r="1206" ht="14.25">
      <c r="AC1206" s="4"/>
    </row>
    <row r="1207" ht="14.25">
      <c r="AC1207" s="4"/>
    </row>
    <row r="1208" ht="14.25">
      <c r="AC1208" s="4"/>
    </row>
    <row r="1209" ht="14.25">
      <c r="AC1209" s="4"/>
    </row>
    <row r="1210" ht="14.25">
      <c r="AC1210" s="4"/>
    </row>
  </sheetData>
  <sheetProtection/>
  <mergeCells count="27">
    <mergeCell ref="G5:G7"/>
    <mergeCell ref="A5:A7"/>
    <mergeCell ref="B5:B7"/>
    <mergeCell ref="C5:C7"/>
    <mergeCell ref="D5:D7"/>
    <mergeCell ref="E5:E7"/>
    <mergeCell ref="F5:F7"/>
    <mergeCell ref="H5:H7"/>
    <mergeCell ref="I5:I7"/>
    <mergeCell ref="J5:J7"/>
    <mergeCell ref="K5:T5"/>
    <mergeCell ref="V5:AE5"/>
    <mergeCell ref="Z6:AA6"/>
    <mergeCell ref="AB6:AC6"/>
    <mergeCell ref="AD6:AE6"/>
    <mergeCell ref="V6:W6"/>
    <mergeCell ref="X6:Y6"/>
    <mergeCell ref="B10:M10"/>
    <mergeCell ref="B11:K11"/>
    <mergeCell ref="AF5:AG6"/>
    <mergeCell ref="AH5:AH7"/>
    <mergeCell ref="AI5:AI7"/>
    <mergeCell ref="K6:L6"/>
    <mergeCell ref="M6:N6"/>
    <mergeCell ref="O6:P6"/>
    <mergeCell ref="Q6:R6"/>
    <mergeCell ref="S6:T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B3:G44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3.140625" style="266" customWidth="1"/>
    <col min="2" max="2" width="41.140625" style="266" customWidth="1"/>
    <col min="3" max="3" width="54.140625" style="266" customWidth="1"/>
    <col min="4" max="4" width="21.421875" style="266" customWidth="1"/>
    <col min="5" max="5" width="9.8515625" style="266" customWidth="1"/>
    <col min="6" max="6" width="9.421875" style="266" customWidth="1"/>
    <col min="7" max="7" width="17.421875" style="267" customWidth="1"/>
    <col min="8" max="16384" width="11.421875" style="266" customWidth="1"/>
  </cols>
  <sheetData>
    <row r="2" ht="13.5" thickBot="1"/>
    <row r="3" spans="2:7" ht="12.75">
      <c r="B3" s="353" t="s">
        <v>123</v>
      </c>
      <c r="C3" s="354"/>
      <c r="D3" s="354"/>
      <c r="E3" s="354"/>
      <c r="F3" s="354"/>
      <c r="G3" s="355"/>
    </row>
    <row r="4" spans="2:7" ht="12.75">
      <c r="B4" s="356"/>
      <c r="C4" s="357"/>
      <c r="D4" s="357"/>
      <c r="E4" s="357"/>
      <c r="F4" s="357"/>
      <c r="G4" s="358"/>
    </row>
    <row r="5" spans="2:7" ht="12.75">
      <c r="B5" s="356"/>
      <c r="C5" s="357"/>
      <c r="D5" s="357"/>
      <c r="E5" s="357"/>
      <c r="F5" s="357"/>
      <c r="G5" s="358"/>
    </row>
    <row r="6" spans="2:7" ht="13.5" thickBot="1">
      <c r="B6" s="359"/>
      <c r="C6" s="360"/>
      <c r="D6" s="360"/>
      <c r="E6" s="360"/>
      <c r="F6" s="360"/>
      <c r="G6" s="361"/>
    </row>
    <row r="7" ht="13.5" thickBot="1"/>
    <row r="8" spans="2:7" ht="34.5" customHeight="1" thickBot="1">
      <c r="B8" s="268" t="s">
        <v>109</v>
      </c>
      <c r="C8" s="268" t="s">
        <v>110</v>
      </c>
      <c r="D8" s="268" t="s">
        <v>111</v>
      </c>
      <c r="E8" s="268" t="s">
        <v>112</v>
      </c>
      <c r="F8" s="268" t="s">
        <v>113</v>
      </c>
      <c r="G8" s="269" t="s">
        <v>114</v>
      </c>
    </row>
    <row r="9" ht="13.5" thickBot="1"/>
    <row r="10" spans="2:7" ht="31.5" customHeight="1" thickBot="1">
      <c r="B10" s="348" t="s">
        <v>115</v>
      </c>
      <c r="C10" s="349"/>
      <c r="D10" s="349"/>
      <c r="E10" s="349"/>
      <c r="F10" s="350"/>
      <c r="G10" s="270">
        <f>G11+G12</f>
        <v>25296407</v>
      </c>
    </row>
    <row r="11" spans="2:7" ht="25.5">
      <c r="B11" s="271"/>
      <c r="C11" s="272" t="s">
        <v>14</v>
      </c>
      <c r="D11" s="273" t="str">
        <f>'[2]PAMAC'!$D$15</f>
        <v>local consultant</v>
      </c>
      <c r="E11" s="273">
        <v>71305</v>
      </c>
      <c r="F11" s="274">
        <v>1</v>
      </c>
      <c r="G11" s="275">
        <v>8343773</v>
      </c>
    </row>
    <row r="12" spans="2:7" ht="26.25" thickBot="1">
      <c r="B12" s="276"/>
      <c r="C12" s="277" t="s">
        <v>88</v>
      </c>
      <c r="D12" s="278" t="str">
        <f>'[2]PAMAC'!$D$15</f>
        <v>local consultant</v>
      </c>
      <c r="E12" s="278">
        <v>71305</v>
      </c>
      <c r="F12" s="279">
        <v>1</v>
      </c>
      <c r="G12" s="280">
        <v>16952634</v>
      </c>
    </row>
    <row r="13" spans="2:7" ht="30.75" customHeight="1" thickBot="1">
      <c r="B13" s="348" t="s">
        <v>116</v>
      </c>
      <c r="C13" s="349"/>
      <c r="D13" s="349"/>
      <c r="E13" s="349"/>
      <c r="F13" s="350"/>
      <c r="G13" s="270">
        <f>G14+G15+G16+G17+G18+G19+G20+G21+G22+G23+G24+G25+G26+G27+G28+G29+G30+G31+G32</f>
        <v>282536012</v>
      </c>
    </row>
    <row r="14" spans="2:7" ht="12" customHeight="1">
      <c r="B14" s="271"/>
      <c r="C14" s="346" t="s">
        <v>6</v>
      </c>
      <c r="D14" s="273" t="s">
        <v>117</v>
      </c>
      <c r="E14" s="273"/>
      <c r="F14" s="274">
        <v>0.5</v>
      </c>
      <c r="G14" s="275">
        <v>952000</v>
      </c>
    </row>
    <row r="15" spans="2:7" ht="13.5">
      <c r="B15" s="281"/>
      <c r="C15" s="346"/>
      <c r="D15" s="282" t="s">
        <v>118</v>
      </c>
      <c r="E15" s="282"/>
      <c r="F15" s="283">
        <v>0.4</v>
      </c>
      <c r="G15" s="284">
        <v>761600</v>
      </c>
    </row>
    <row r="16" spans="2:7" ht="13.5">
      <c r="B16" s="281"/>
      <c r="C16" s="347"/>
      <c r="D16" s="282" t="s">
        <v>119</v>
      </c>
      <c r="E16" s="282"/>
      <c r="F16" s="283">
        <v>0.1</v>
      </c>
      <c r="G16" s="284">
        <v>190400</v>
      </c>
    </row>
    <row r="17" spans="2:7" ht="33" customHeight="1">
      <c r="B17" s="281"/>
      <c r="C17" s="285" t="s">
        <v>94</v>
      </c>
      <c r="D17" s="282" t="s">
        <v>119</v>
      </c>
      <c r="E17" s="282"/>
      <c r="F17" s="283">
        <v>1</v>
      </c>
      <c r="G17" s="284">
        <v>263695</v>
      </c>
    </row>
    <row r="18" spans="2:7" ht="33" customHeight="1">
      <c r="B18" s="281"/>
      <c r="C18" s="285" t="s">
        <v>16</v>
      </c>
      <c r="D18" s="282" t="s">
        <v>119</v>
      </c>
      <c r="E18" s="282"/>
      <c r="F18" s="283">
        <v>1</v>
      </c>
      <c r="G18" s="284">
        <v>5280000</v>
      </c>
    </row>
    <row r="19" spans="2:7" ht="14.25" customHeight="1">
      <c r="B19" s="281"/>
      <c r="C19" s="345" t="s">
        <v>53</v>
      </c>
      <c r="D19" s="282" t="s">
        <v>117</v>
      </c>
      <c r="E19" s="282"/>
      <c r="F19" s="283">
        <v>0.5</v>
      </c>
      <c r="G19" s="284">
        <v>2628500</v>
      </c>
    </row>
    <row r="20" spans="2:7" ht="13.5">
      <c r="B20" s="281"/>
      <c r="C20" s="346"/>
      <c r="D20" s="282" t="s">
        <v>118</v>
      </c>
      <c r="E20" s="282"/>
      <c r="F20" s="283">
        <v>0.4</v>
      </c>
      <c r="G20" s="284">
        <v>2102800</v>
      </c>
    </row>
    <row r="21" spans="2:7" ht="13.5">
      <c r="B21" s="281"/>
      <c r="C21" s="347"/>
      <c r="D21" s="282" t="s">
        <v>119</v>
      </c>
      <c r="E21" s="282"/>
      <c r="F21" s="283">
        <v>0.1</v>
      </c>
      <c r="G21" s="284">
        <v>525700</v>
      </c>
    </row>
    <row r="22" spans="2:7" ht="15" customHeight="1">
      <c r="B22" s="281"/>
      <c r="C22" s="345" t="s">
        <v>8</v>
      </c>
      <c r="D22" s="282" t="s">
        <v>117</v>
      </c>
      <c r="E22" s="282"/>
      <c r="F22" s="283">
        <v>0.5</v>
      </c>
      <c r="G22" s="284">
        <v>22667500</v>
      </c>
    </row>
    <row r="23" spans="2:7" ht="13.5">
      <c r="B23" s="281"/>
      <c r="C23" s="346"/>
      <c r="D23" s="282" t="s">
        <v>118</v>
      </c>
      <c r="E23" s="282"/>
      <c r="F23" s="283">
        <v>0.4</v>
      </c>
      <c r="G23" s="284">
        <v>18134000</v>
      </c>
    </row>
    <row r="24" spans="2:7" ht="13.5">
      <c r="B24" s="281"/>
      <c r="C24" s="347"/>
      <c r="D24" s="282" t="s">
        <v>119</v>
      </c>
      <c r="E24" s="282"/>
      <c r="F24" s="283">
        <v>0.1</v>
      </c>
      <c r="G24" s="284">
        <v>4533500</v>
      </c>
    </row>
    <row r="25" spans="2:7" ht="14.25" customHeight="1">
      <c r="B25" s="281"/>
      <c r="C25" s="345" t="s">
        <v>105</v>
      </c>
      <c r="D25" s="282" t="s">
        <v>117</v>
      </c>
      <c r="E25" s="282"/>
      <c r="F25" s="283">
        <v>0.5</v>
      </c>
      <c r="G25" s="284">
        <v>41790000</v>
      </c>
    </row>
    <row r="26" spans="2:7" ht="13.5">
      <c r="B26" s="281"/>
      <c r="C26" s="346"/>
      <c r="D26" s="282" t="s">
        <v>118</v>
      </c>
      <c r="E26" s="282"/>
      <c r="F26" s="283">
        <v>0.4</v>
      </c>
      <c r="G26" s="284">
        <v>33432000</v>
      </c>
    </row>
    <row r="27" spans="2:7" ht="13.5">
      <c r="B27" s="281"/>
      <c r="C27" s="347"/>
      <c r="D27" s="282" t="s">
        <v>119</v>
      </c>
      <c r="E27" s="282"/>
      <c r="F27" s="283">
        <v>0.1</v>
      </c>
      <c r="G27" s="284">
        <v>8358000</v>
      </c>
    </row>
    <row r="28" spans="2:7" ht="38.25">
      <c r="B28" s="281"/>
      <c r="C28" s="285" t="s">
        <v>89</v>
      </c>
      <c r="D28" s="282" t="s">
        <v>119</v>
      </c>
      <c r="E28" s="282"/>
      <c r="F28" s="283">
        <v>1</v>
      </c>
      <c r="G28" s="284">
        <v>92761041</v>
      </c>
    </row>
    <row r="29" spans="2:7" ht="13.5" customHeight="1">
      <c r="B29" s="281"/>
      <c r="C29" s="345" t="s">
        <v>5</v>
      </c>
      <c r="D29" s="282" t="s">
        <v>117</v>
      </c>
      <c r="E29" s="282"/>
      <c r="F29" s="283">
        <v>0.5</v>
      </c>
      <c r="G29" s="284">
        <v>7022756</v>
      </c>
    </row>
    <row r="30" spans="2:7" ht="13.5">
      <c r="B30" s="281"/>
      <c r="C30" s="346"/>
      <c r="D30" s="282" t="s">
        <v>118</v>
      </c>
      <c r="E30" s="282"/>
      <c r="F30" s="283">
        <v>0.4</v>
      </c>
      <c r="G30" s="284">
        <v>5618204.800000001</v>
      </c>
    </row>
    <row r="31" spans="2:7" ht="13.5">
      <c r="B31" s="281"/>
      <c r="C31" s="347"/>
      <c r="D31" s="282" t="s">
        <v>119</v>
      </c>
      <c r="E31" s="282"/>
      <c r="F31" s="283">
        <v>0.1</v>
      </c>
      <c r="G31" s="284">
        <v>1404551.2000000002</v>
      </c>
    </row>
    <row r="32" spans="2:7" ht="39" thickBot="1">
      <c r="B32" s="276"/>
      <c r="C32" s="277" t="s">
        <v>90</v>
      </c>
      <c r="D32" s="278" t="s">
        <v>119</v>
      </c>
      <c r="E32" s="278"/>
      <c r="F32" s="279">
        <v>1</v>
      </c>
      <c r="G32" s="280">
        <v>34109764</v>
      </c>
    </row>
    <row r="33" spans="2:7" ht="24.75" customHeight="1" thickBot="1">
      <c r="B33" s="348" t="s">
        <v>120</v>
      </c>
      <c r="C33" s="349"/>
      <c r="D33" s="349"/>
      <c r="E33" s="349"/>
      <c r="F33" s="350"/>
      <c r="G33" s="270">
        <f>G34+G35+G36+G37+G38+G39</f>
        <v>2246500</v>
      </c>
    </row>
    <row r="34" spans="2:7" ht="14.25" customHeight="1">
      <c r="B34" s="271"/>
      <c r="C34" s="346" t="s">
        <v>91</v>
      </c>
      <c r="D34" s="273" t="s">
        <v>117</v>
      </c>
      <c r="E34" s="273"/>
      <c r="F34" s="274">
        <v>0.5</v>
      </c>
      <c r="G34" s="275">
        <v>657000</v>
      </c>
    </row>
    <row r="35" spans="2:7" ht="13.5">
      <c r="B35" s="281"/>
      <c r="C35" s="346"/>
      <c r="D35" s="282" t="s">
        <v>118</v>
      </c>
      <c r="E35" s="282"/>
      <c r="F35" s="283">
        <v>0.4</v>
      </c>
      <c r="G35" s="284">
        <v>525600</v>
      </c>
    </row>
    <row r="36" spans="2:7" ht="13.5">
      <c r="B36" s="281"/>
      <c r="C36" s="347"/>
      <c r="D36" s="282" t="s">
        <v>119</v>
      </c>
      <c r="E36" s="282"/>
      <c r="F36" s="283">
        <v>0.1</v>
      </c>
      <c r="G36" s="284">
        <v>131400</v>
      </c>
    </row>
    <row r="37" spans="2:7" ht="13.5" customHeight="1">
      <c r="B37" s="281"/>
      <c r="C37" s="345" t="s">
        <v>10</v>
      </c>
      <c r="D37" s="282" t="s">
        <v>117</v>
      </c>
      <c r="E37" s="282"/>
      <c r="F37" s="283">
        <v>0.5</v>
      </c>
      <c r="G37" s="284">
        <v>466250</v>
      </c>
    </row>
    <row r="38" spans="2:7" ht="13.5">
      <c r="B38" s="281"/>
      <c r="C38" s="346"/>
      <c r="D38" s="282" t="s">
        <v>118</v>
      </c>
      <c r="E38" s="282"/>
      <c r="F38" s="283">
        <v>0.4</v>
      </c>
      <c r="G38" s="284">
        <v>373000</v>
      </c>
    </row>
    <row r="39" spans="2:7" ht="14.25" thickBot="1">
      <c r="B39" s="276"/>
      <c r="C39" s="346"/>
      <c r="D39" s="278" t="s">
        <v>119</v>
      </c>
      <c r="E39" s="278"/>
      <c r="F39" s="279">
        <v>0.1</v>
      </c>
      <c r="G39" s="280">
        <v>93250</v>
      </c>
    </row>
    <row r="40" spans="2:7" ht="17.25" thickBot="1">
      <c r="B40" s="348" t="s">
        <v>121</v>
      </c>
      <c r="C40" s="349"/>
      <c r="D40" s="349"/>
      <c r="E40" s="349"/>
      <c r="F40" s="349"/>
      <c r="G40" s="270">
        <f>G41+G42</f>
        <v>30042831</v>
      </c>
    </row>
    <row r="41" spans="2:7" ht="23.25" customHeight="1">
      <c r="B41" s="271"/>
      <c r="C41" s="272" t="s">
        <v>92</v>
      </c>
      <c r="D41" s="273" t="s">
        <v>119</v>
      </c>
      <c r="E41" s="273"/>
      <c r="F41" s="274">
        <v>1</v>
      </c>
      <c r="G41" s="275">
        <v>11807226</v>
      </c>
    </row>
    <row r="42" spans="2:7" ht="21.75" customHeight="1">
      <c r="B42" s="281"/>
      <c r="C42" s="285" t="s">
        <v>96</v>
      </c>
      <c r="D42" s="282" t="s">
        <v>119</v>
      </c>
      <c r="E42" s="282"/>
      <c r="F42" s="283">
        <v>1</v>
      </c>
      <c r="G42" s="284">
        <v>18235605</v>
      </c>
    </row>
    <row r="43" ht="13.5" thickBot="1">
      <c r="B43" s="276"/>
    </row>
    <row r="44" spans="2:7" s="290" customFormat="1" ht="20.25" customHeight="1" thickBot="1">
      <c r="B44" s="286" t="s">
        <v>122</v>
      </c>
      <c r="C44" s="287"/>
      <c r="D44" s="287"/>
      <c r="E44" s="287"/>
      <c r="F44" s="288"/>
      <c r="G44" s="289">
        <f>+G40+G33+G13+G10</f>
        <v>340121750</v>
      </c>
    </row>
  </sheetData>
  <sheetProtection/>
  <mergeCells count="12">
    <mergeCell ref="C25:C27"/>
    <mergeCell ref="B3:G6"/>
    <mergeCell ref="C29:C31"/>
    <mergeCell ref="B33:F33"/>
    <mergeCell ref="C34:C36"/>
    <mergeCell ref="C37:C39"/>
    <mergeCell ref="B40:F40"/>
    <mergeCell ref="B10:F10"/>
    <mergeCell ref="B13:F13"/>
    <mergeCell ref="C14:C16"/>
    <mergeCell ref="C19:C21"/>
    <mergeCell ref="C22:C2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PNUD BURKINA FONDS MONDIAL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2008-06-09T16:29:07Z</cp:lastPrinted>
  <dcterms:created xsi:type="dcterms:W3CDTF">2008-01-22T22:03:20Z</dcterms:created>
  <dcterms:modified xsi:type="dcterms:W3CDTF">2008-06-13T15:53:28Z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/>
  </property>
  <property fmtid="{D5CDD505-2E9C-101B-9397-08002B2CF9AE}" pid="4" name="UNDPFocusAreasTaxHTFiel">
    <vt:lpwstr/>
  </property>
  <property fmtid="{D5CDD505-2E9C-101B-9397-08002B2CF9AE}" pid="5" name="o4086b1782a74105bb5269035bccc8">
    <vt:lpwstr/>
  </property>
  <property fmtid="{D5CDD505-2E9C-101B-9397-08002B2CF9AE}" pid="6" name="gc6531b704974d528487414686b72f">
    <vt:lpwstr>BFA|beb9a117-6427-4115-a382-607a6a2444f2</vt:lpwstr>
  </property>
  <property fmtid="{D5CDD505-2E9C-101B-9397-08002B2CF9AE}" pid="7" name="Operating Uni">
    <vt:lpwstr>1207;#BFA|beb9a117-6427-4115-a382-607a6a2444f2</vt:lpwstr>
  </property>
  <property fmtid="{D5CDD505-2E9C-101B-9397-08002B2CF9AE}" pid="8" name="Un">
    <vt:lpwstr/>
  </property>
  <property fmtid="{D5CDD505-2E9C-101B-9397-08002B2CF9AE}" pid="9" name="UnitTaxHTFiel">
    <vt:lpwstr/>
  </property>
  <property fmtid="{D5CDD505-2E9C-101B-9397-08002B2CF9AE}" pid="10" name="idff2b682fce4d0680503cd9036a32">
    <vt:lpwstr/>
  </property>
  <property fmtid="{D5CDD505-2E9C-101B-9397-08002B2CF9AE}" pid="11" name="UNDPDocumentCategoryTaxHTFiel">
    <vt:lpwstr/>
  </property>
  <property fmtid="{D5CDD505-2E9C-101B-9397-08002B2CF9AE}" pid="12" name="UNDPFocusAre">
    <vt:lpwstr/>
  </property>
  <property fmtid="{D5CDD505-2E9C-101B-9397-08002B2CF9AE}" pid="13" name="PDC Document Catego">
    <vt:lpwstr>Project</vt:lpwstr>
  </property>
  <property fmtid="{D5CDD505-2E9C-101B-9397-08002B2CF9AE}" pid="14" name="TaxCatchA">
    <vt:lpwstr>1207;#BFA|beb9a117-6427-4115-a382-607a6a2444f2</vt:lpwstr>
  </property>
  <property fmtid="{D5CDD505-2E9C-101B-9397-08002B2CF9AE}" pid="15" name="Project Numb">
    <vt:lpwstr>00050329</vt:lpwstr>
  </property>
  <property fmtid="{D5CDD505-2E9C-101B-9397-08002B2CF9AE}" pid="16" name="Atlas_x0020_Document_x0020_Ty">
    <vt:lpwstr/>
  </property>
  <property fmtid="{D5CDD505-2E9C-101B-9397-08002B2CF9AE}" pid="17" name="Atlas_x0020_Document_x0020_Stat">
    <vt:lpwstr/>
  </property>
  <property fmtid="{D5CDD505-2E9C-101B-9397-08002B2CF9AE}" pid="18" name="UN Languag">
    <vt:lpwstr/>
  </property>
  <property fmtid="{D5CDD505-2E9C-101B-9397-08002B2CF9AE}" pid="19" name="UNDPDocumentCatego">
    <vt:lpwstr/>
  </property>
  <property fmtid="{D5CDD505-2E9C-101B-9397-08002B2CF9AE}" pid="20" name="UndpProject">
    <vt:lpwstr>00050329</vt:lpwstr>
  </property>
  <property fmtid="{D5CDD505-2E9C-101B-9397-08002B2CF9AE}" pid="21" name="_dlc_Doc">
    <vt:lpwstr>ATLASPDC-3-1070</vt:lpwstr>
  </property>
  <property fmtid="{D5CDD505-2E9C-101B-9397-08002B2CF9AE}" pid="22" name="_dlc_DocIdItemGu">
    <vt:lpwstr>009c4ea2-4967-49ac-ac5e-9e734ba5bc8d</vt:lpwstr>
  </property>
  <property fmtid="{D5CDD505-2E9C-101B-9397-08002B2CF9AE}" pid="23" name="_dlc_DocIdU">
    <vt:lpwstr>https://info.undp.org/docs/pdc/_layouts/DocIdRedir.aspx?ID=ATLASPDC-3-1070, ATLASPDC-3-1070</vt:lpwstr>
  </property>
  <property fmtid="{D5CDD505-2E9C-101B-9397-08002B2CF9AE}" pid="24" name="UNDPPOPPFunctionalAr">
    <vt:lpwstr/>
  </property>
  <property fmtid="{D5CDD505-2E9C-101B-9397-08002B2CF9AE}" pid="25" name="UNDPCount">
    <vt:lpwstr/>
  </property>
  <property fmtid="{D5CDD505-2E9C-101B-9397-08002B2CF9AE}" pid="26" name="_Publish">
    <vt:lpwstr/>
  </property>
  <property fmtid="{D5CDD505-2E9C-101B-9397-08002B2CF9AE}" pid="27" name="UndpDocStat">
    <vt:lpwstr/>
  </property>
  <property fmtid="{D5CDD505-2E9C-101B-9397-08002B2CF9AE}" pid="28" name="UndpOUCo">
    <vt:lpwstr/>
  </property>
  <property fmtid="{D5CDD505-2E9C-101B-9397-08002B2CF9AE}" pid="29" name="UndpDocType">
    <vt:lpwstr/>
  </property>
  <property fmtid="{D5CDD505-2E9C-101B-9397-08002B2CF9AE}" pid="30" name="U">
    <vt:lpwstr/>
  </property>
  <property fmtid="{D5CDD505-2E9C-101B-9397-08002B2CF9AE}" pid="31" name="b6db62fdefd74bd188b0c1cc54de5b">
    <vt:lpwstr/>
  </property>
  <property fmtid="{D5CDD505-2E9C-101B-9397-08002B2CF9AE}" pid="32" name="UndpDoc">
    <vt:lpwstr/>
  </property>
  <property fmtid="{D5CDD505-2E9C-101B-9397-08002B2CF9AE}" pid="33" name="Project Manag">
    <vt:lpwstr/>
  </property>
  <property fmtid="{D5CDD505-2E9C-101B-9397-08002B2CF9AE}" pid="34" name="UndpIsTempla">
    <vt:lpwstr/>
  </property>
  <property fmtid="{D5CDD505-2E9C-101B-9397-08002B2CF9AE}" pid="35" name="Outcom">
    <vt:lpwstr/>
  </property>
  <property fmtid="{D5CDD505-2E9C-101B-9397-08002B2CF9AE}" pid="36" name="UNDPSumma">
    <vt:lpwstr/>
  </property>
  <property fmtid="{D5CDD505-2E9C-101B-9397-08002B2CF9AE}" pid="37" name="UndpDocForm">
    <vt:lpwstr/>
  </property>
  <property fmtid="{D5CDD505-2E9C-101B-9397-08002B2CF9AE}" pid="38" name="UndpDocTypeMMTaxHTFiel">
    <vt:lpwstr/>
  </property>
  <property fmtid="{D5CDD505-2E9C-101B-9397-08002B2CF9AE}" pid="39" name="UNDPCountryTaxHTFiel">
    <vt:lpwstr/>
  </property>
  <property fmtid="{D5CDD505-2E9C-101B-9397-08002B2CF9AE}" pid="40" name="DocumentSetDescripti">
    <vt:lpwstr/>
  </property>
  <property fmtid="{D5CDD505-2E9C-101B-9397-08002B2CF9AE}" pid="41" name="UndpUnit">
    <vt:lpwstr/>
  </property>
  <property fmtid="{D5CDD505-2E9C-101B-9397-08002B2CF9AE}" pid="42" name="UndpClassificationLev">
    <vt:lpwstr/>
  </property>
  <property fmtid="{D5CDD505-2E9C-101B-9397-08002B2CF9AE}" pid="43" name="c4e2ab2cc9354bbf9064eeb465a566">
    <vt:lpwstr/>
  </property>
  <property fmtid="{D5CDD505-2E9C-101B-9397-08002B2CF9AE}" pid="44" name="eRegFilingCode">
    <vt:lpwstr/>
  </property>
  <property fmtid="{D5CDD505-2E9C-101B-9397-08002B2CF9AE}" pid="45" name="display_urn:schemas-microsoft-com:office:office#Edit">
    <vt:lpwstr>svcSP_AdminPI_UNDP</vt:lpwstr>
  </property>
  <property fmtid="{D5CDD505-2E9C-101B-9397-08002B2CF9AE}" pid="46" name="display_urn:schemas-microsoft-com:office:office#Auth">
    <vt:lpwstr>Sai Charan</vt:lpwstr>
  </property>
</Properties>
</file>